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060" windowHeight="12480" activeTab="4"/>
  </bookViews>
  <sheets>
    <sheet name="Raikküla 11.04" sheetId="1" r:id="rId1"/>
    <sheet name="Riidaja 23.05" sheetId="2" r:id="rId2"/>
    <sheet name="Hüüru 27.06" sheetId="3" r:id="rId3"/>
    <sheet name="Särevere 12.07" sheetId="4" r:id="rId4"/>
    <sheet name="EMV Kokkuvõte 2009" sheetId="5" r:id="rId5"/>
  </sheets>
  <definedNames/>
  <calcPr fullCalcOnLoad="1"/>
</workbook>
</file>

<file path=xl/sharedStrings.xml><?xml version="1.0" encoding="utf-8"?>
<sst xmlns="http://schemas.openxmlformats.org/spreadsheetml/2006/main" count="417" uniqueCount="96">
  <si>
    <t>Grupp</t>
  </si>
  <si>
    <t>Võistleja</t>
  </si>
  <si>
    <t>Lend</t>
  </si>
  <si>
    <t>Kokku</t>
  </si>
  <si>
    <t>Punktid</t>
  </si>
  <si>
    <t>Maand.</t>
  </si>
  <si>
    <t>Punkte kokku</t>
  </si>
  <si>
    <t>Priit Leomar</t>
  </si>
  <si>
    <t xml:space="preserve"> F5J                          I  TUUR</t>
  </si>
  <si>
    <t>Peep Väre</t>
  </si>
  <si>
    <t>Priit Laanesoo</t>
  </si>
  <si>
    <t>Igor Veselov</t>
  </si>
  <si>
    <t xml:space="preserve"> F5J                          II  TUUR</t>
  </si>
  <si>
    <t xml:space="preserve"> F5J                          III  TUUR</t>
  </si>
  <si>
    <t xml:space="preserve"> F5J                          IV TUUR</t>
  </si>
  <si>
    <t>I</t>
  </si>
  <si>
    <t>II</t>
  </si>
  <si>
    <t>III</t>
  </si>
  <si>
    <t>IV</t>
  </si>
  <si>
    <t>V</t>
  </si>
  <si>
    <t>VI</t>
  </si>
  <si>
    <t>VII</t>
  </si>
  <si>
    <t>VIII</t>
  </si>
  <si>
    <t>Arvi Polukainen</t>
  </si>
  <si>
    <t xml:space="preserve"> F5J                          V TUUR</t>
  </si>
  <si>
    <t xml:space="preserve"> F5J                          VI TUUR</t>
  </si>
  <si>
    <t>Võistluskokkuvõte</t>
  </si>
  <si>
    <t>Koht EMV arvestuses</t>
  </si>
  <si>
    <t>Koht EMV Noorte arvestuses</t>
  </si>
  <si>
    <t>Bertil Tikka</t>
  </si>
  <si>
    <t>Nikolai Sergejev</t>
  </si>
  <si>
    <t>Aleksander Laur</t>
  </si>
  <si>
    <t>Ervin Pabbo</t>
  </si>
  <si>
    <t>IX</t>
  </si>
  <si>
    <t>Margus Viilup</t>
  </si>
  <si>
    <t>Võistleja punktid erinevates tuurides</t>
  </si>
  <si>
    <t>X</t>
  </si>
  <si>
    <t>Kokku punkte</t>
  </si>
  <si>
    <t>Koht EM arvestuses</t>
  </si>
  <si>
    <t>Noorte arvestus</t>
  </si>
  <si>
    <t>Punktiarvestus:</t>
  </si>
  <si>
    <t>Võistluste võtja saab nii palju punke kui oli võistlustel osavõtjaid ja kõik teised pingereas vastavalt vähem.</t>
  </si>
  <si>
    <t>Esimese koha tulemusele lisatakse automaatselt kaks punkti ja teise koha tulemusel üks punkt.</t>
  </si>
  <si>
    <t xml:space="preserve">Number "0" tähendab seda, et osavõtja ei osalenud võistlusel. </t>
  </si>
  <si>
    <t>Kriips tähendab seda, et antud võistlejal puudub kehtiv FAI litsents</t>
  </si>
  <si>
    <t>Raikküla 11.04</t>
  </si>
  <si>
    <t>Võistluskokkuvõte       F5J       2009</t>
  </si>
  <si>
    <t>Riidaja 24.05</t>
  </si>
  <si>
    <t>Aleksanders Sergejevs</t>
  </si>
  <si>
    <t>1. tuur</t>
  </si>
  <si>
    <t>võistleja</t>
  </si>
  <si>
    <t>lend</t>
  </si>
  <si>
    <t>maand.</t>
  </si>
  <si>
    <t>kokku</t>
  </si>
  <si>
    <t>punktid</t>
  </si>
  <si>
    <t>N.Sergejev</t>
  </si>
  <si>
    <t>P.Leomar</t>
  </si>
  <si>
    <t>A.Sergejevs</t>
  </si>
  <si>
    <t>P.Väre</t>
  </si>
  <si>
    <t>A.Laur</t>
  </si>
  <si>
    <t>M. Viilup</t>
  </si>
  <si>
    <t>2. tuur</t>
  </si>
  <si>
    <t>3. tuur</t>
  </si>
  <si>
    <t>4. tuur</t>
  </si>
  <si>
    <t>5. tuur</t>
  </si>
  <si>
    <t>6. tuur</t>
  </si>
  <si>
    <t>Alexanders Sergejevs</t>
  </si>
  <si>
    <t>[6]</t>
  </si>
  <si>
    <t>Alexanders Sergeievs</t>
  </si>
  <si>
    <t>Aigars Pruntulis</t>
  </si>
  <si>
    <t xml:space="preserve"> F5J                          VII TUUR</t>
  </si>
  <si>
    <t xml:space="preserve"> F5J                          VIII TUUR</t>
  </si>
  <si>
    <t>Särevere 12.07</t>
  </si>
  <si>
    <t>(7)</t>
  </si>
  <si>
    <t>(5)</t>
  </si>
  <si>
    <t>[13]</t>
  </si>
  <si>
    <t>[5]</t>
  </si>
  <si>
    <t>Hüüru etapp  27.06. 2009  F5J koondtabel stardid</t>
  </si>
  <si>
    <t>Jrk</t>
  </si>
  <si>
    <t>võistleja nimi</t>
  </si>
  <si>
    <t>1 tuur</t>
  </si>
  <si>
    <t>2 tuur</t>
  </si>
  <si>
    <t>3 tuur</t>
  </si>
  <si>
    <t>4 tuur</t>
  </si>
  <si>
    <t>5 tuur</t>
  </si>
  <si>
    <t>6 tuur</t>
  </si>
  <si>
    <t>Ants Selgoja</t>
  </si>
  <si>
    <t>Hüüru etapp  27.06. 2009  F5J koondtabel lõppkokkuvõte</t>
  </si>
  <si>
    <t>Koht</t>
  </si>
  <si>
    <t>peakohtunik: Priit Laanesoo</t>
  </si>
  <si>
    <t>0</t>
  </si>
  <si>
    <t>Hüüru 27.06</t>
  </si>
  <si>
    <t>II...III</t>
  </si>
  <si>
    <t>VII...VIII</t>
  </si>
  <si>
    <t>XI</t>
  </si>
  <si>
    <t>X..XI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</si>
</sst>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6" xfId="0" applyBorder="1" applyAlignment="1">
      <alignment/>
    </xf>
    <xf numFmtId="0" fontId="25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0" fontId="0" fillId="24" borderId="21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4" borderId="22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10" xfId="0" applyBorder="1" applyAlignment="1">
      <alignment horizontal="left" vertical="center"/>
    </xf>
    <xf numFmtId="1" fontId="0" fillId="24" borderId="24" xfId="0" applyNumberFormat="1" applyFont="1" applyFill="1" applyBorder="1" applyAlignment="1">
      <alignment horizontal="center"/>
    </xf>
    <xf numFmtId="1" fontId="0" fillId="24" borderId="25" xfId="0" applyNumberFormat="1" applyFill="1" applyBorder="1" applyAlignment="1">
      <alignment horizontal="center"/>
    </xf>
    <xf numFmtId="1" fontId="0" fillId="24" borderId="26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24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 vertical="center"/>
    </xf>
    <xf numFmtId="1" fontId="0" fillId="24" borderId="29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0" fillId="24" borderId="28" xfId="0" applyNumberFormat="1" applyFill="1" applyBorder="1" applyAlignment="1">
      <alignment horizontal="center"/>
    </xf>
    <xf numFmtId="1" fontId="0" fillId="25" borderId="30" xfId="0" applyNumberFormat="1" applyFill="1" applyBorder="1" applyAlignment="1">
      <alignment horizontal="center"/>
    </xf>
    <xf numFmtId="1" fontId="0" fillId="25" borderId="18" xfId="0" applyNumberFormat="1" applyFill="1" applyBorder="1" applyAlignment="1">
      <alignment horizontal="center" vertical="center"/>
    </xf>
    <xf numFmtId="1" fontId="0" fillId="25" borderId="18" xfId="0" applyNumberFormat="1" applyFill="1" applyBorder="1" applyAlignment="1">
      <alignment horizontal="center"/>
    </xf>
    <xf numFmtId="1" fontId="0" fillId="25" borderId="26" xfId="0" applyNumberFormat="1" applyFill="1" applyBorder="1" applyAlignment="1">
      <alignment horizontal="center"/>
    </xf>
    <xf numFmtId="1" fontId="0" fillId="25" borderId="25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9" fillId="24" borderId="19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6" fontId="24" fillId="0" borderId="1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1" fontId="0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16" fontId="24" fillId="0" borderId="2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8" xfId="0" applyNumberFormat="1" applyFill="1" applyBorder="1" applyAlignment="1">
      <alignment horizontal="center" vertical="center"/>
    </xf>
    <xf numFmtId="0" fontId="0" fillId="27" borderId="36" xfId="0" applyNumberForma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28" borderId="38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/>
    </xf>
    <xf numFmtId="164" fontId="0" fillId="0" borderId="39" xfId="0" applyNumberFormat="1" applyBorder="1" applyAlignment="1">
      <alignment horizontal="center" vertical="center"/>
    </xf>
    <xf numFmtId="164" fontId="0" fillId="28" borderId="39" xfId="0" applyNumberForma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vertical="center"/>
    </xf>
    <xf numFmtId="0" fontId="29" fillId="24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28" borderId="44" xfId="0" applyNumberFormat="1" applyFill="1" applyBorder="1" applyAlignment="1">
      <alignment horizontal="center" vertical="center"/>
    </xf>
    <xf numFmtId="164" fontId="0" fillId="29" borderId="45" xfId="0" applyNumberFormat="1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29" borderId="47" xfId="0" applyNumberFormat="1" applyFill="1" applyBorder="1" applyAlignment="1">
      <alignment horizontal="center" vertical="center"/>
    </xf>
    <xf numFmtId="164" fontId="0" fillId="28" borderId="46" xfId="0" applyNumberFormat="1" applyFill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29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29" fillId="24" borderId="51" xfId="0" applyFont="1" applyFill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4" fillId="24" borderId="51" xfId="0" applyFont="1" applyFill="1" applyBorder="1" applyAlignment="1">
      <alignment horizontal="center"/>
    </xf>
    <xf numFmtId="0" fontId="24" fillId="24" borderId="5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24" borderId="53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vertical="center"/>
    </xf>
    <xf numFmtId="0" fontId="0" fillId="24" borderId="54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24" borderId="34" xfId="0" applyFill="1" applyBorder="1" applyAlignment="1">
      <alignment horizontal="left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/>
    </xf>
    <xf numFmtId="0" fontId="0" fillId="24" borderId="47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Font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1" fontId="32" fillId="22" borderId="64" xfId="0" applyNumberFormat="1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0" fillId="0" borderId="36" xfId="0" applyBorder="1" applyAlignment="1">
      <alignment/>
    </xf>
    <xf numFmtId="1" fontId="0" fillId="0" borderId="67" xfId="0" applyNumberFormat="1" applyFont="1" applyBorder="1" applyAlignment="1">
      <alignment horizontal="center"/>
    </xf>
    <xf numFmtId="1" fontId="32" fillId="22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2" fillId="22" borderId="18" xfId="0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69" xfId="0" applyFont="1" applyBorder="1" applyAlignment="1">
      <alignment/>
    </xf>
    <xf numFmtId="0" fontId="31" fillId="0" borderId="69" xfId="0" applyFont="1" applyBorder="1" applyAlignment="1">
      <alignment horizontal="center"/>
    </xf>
    <xf numFmtId="0" fontId="31" fillId="0" borderId="70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64" xfId="0" applyFont="1" applyBorder="1" applyAlignment="1">
      <alignment horizontal="center"/>
    </xf>
    <xf numFmtId="1" fontId="32" fillId="0" borderId="64" xfId="0" applyNumberFormat="1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1" fillId="0" borderId="18" xfId="0" applyFont="1" applyBorder="1" applyAlignment="1">
      <alignment/>
    </xf>
    <xf numFmtId="0" fontId="24" fillId="0" borderId="7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7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7" xfId="0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7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76" xfId="0" applyFont="1" applyBorder="1" applyAlignment="1">
      <alignment horizontal="left" vertical="center"/>
    </xf>
    <xf numFmtId="0" fontId="0" fillId="0" borderId="77" xfId="0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33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selection activeCell="AE31" sqref="A1:IV16384"/>
    </sheetView>
  </sheetViews>
  <sheetFormatPr defaultColWidth="9.140625" defaultRowHeight="12.75"/>
  <cols>
    <col min="2" max="2" width="20.8515625" style="0" customWidth="1"/>
    <col min="13" max="13" width="19.57421875" style="0" customWidth="1"/>
    <col min="29" max="29" width="20.00390625" style="0" customWidth="1"/>
    <col min="30" max="30" width="24.28125" style="0" customWidth="1"/>
    <col min="31" max="31" width="32.28125" style="0" customWidth="1"/>
  </cols>
  <sheetData>
    <row r="1" spans="1:17" ht="13.5" thickTop="1">
      <c r="A1" s="210" t="s">
        <v>8</v>
      </c>
      <c r="B1" s="211"/>
      <c r="C1" s="211"/>
      <c r="D1" s="211"/>
      <c r="E1" s="211"/>
      <c r="F1" s="212"/>
      <c r="L1" s="210" t="s">
        <v>12</v>
      </c>
      <c r="M1" s="211"/>
      <c r="N1" s="211"/>
      <c r="O1" s="211"/>
      <c r="P1" s="211"/>
      <c r="Q1" s="212"/>
    </row>
    <row r="2" spans="1:17" ht="13.5" thickBot="1">
      <c r="A2" s="213"/>
      <c r="B2" s="214"/>
      <c r="C2" s="214"/>
      <c r="D2" s="214"/>
      <c r="E2" s="214"/>
      <c r="F2" s="215"/>
      <c r="L2" s="213"/>
      <c r="M2" s="214"/>
      <c r="N2" s="214"/>
      <c r="O2" s="214"/>
      <c r="P2" s="214"/>
      <c r="Q2" s="215"/>
    </row>
    <row r="3" spans="1:17" ht="17.25" thickBot="1" thickTop="1">
      <c r="A3" s="1" t="s">
        <v>0</v>
      </c>
      <c r="B3" s="2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216"/>
      <c r="H3" s="217"/>
      <c r="I3" s="217"/>
      <c r="J3" s="217"/>
      <c r="L3" s="1" t="s">
        <v>0</v>
      </c>
      <c r="M3" s="2" t="s">
        <v>1</v>
      </c>
      <c r="N3" s="3" t="s">
        <v>2</v>
      </c>
      <c r="O3" s="3" t="s">
        <v>5</v>
      </c>
      <c r="P3" s="3" t="s">
        <v>3</v>
      </c>
      <c r="Q3" s="3" t="s">
        <v>4</v>
      </c>
    </row>
    <row r="4" spans="1:17" ht="13.5" thickTop="1">
      <c r="A4" s="218">
        <v>1</v>
      </c>
      <c r="B4" s="4" t="s">
        <v>32</v>
      </c>
      <c r="C4" s="5">
        <v>401</v>
      </c>
      <c r="D4" s="5">
        <v>0</v>
      </c>
      <c r="E4" s="5">
        <f>C4+D4</f>
        <v>401</v>
      </c>
      <c r="F4" s="6">
        <f>E4*1000/$E$7</f>
        <v>600.2994011976048</v>
      </c>
      <c r="H4" s="7"/>
      <c r="I4" s="7"/>
      <c r="J4" s="8"/>
      <c r="L4" s="218">
        <v>1</v>
      </c>
      <c r="M4" s="4" t="s">
        <v>32</v>
      </c>
      <c r="N4" s="5">
        <v>539</v>
      </c>
      <c r="O4" s="5">
        <v>75</v>
      </c>
      <c r="P4" s="5">
        <f>N4+O4</f>
        <v>614</v>
      </c>
      <c r="Q4" s="6">
        <f>P4*1000/$P$7</f>
        <v>910.9792284866469</v>
      </c>
    </row>
    <row r="5" spans="1:17" ht="12.75">
      <c r="A5" s="219"/>
      <c r="B5" s="9" t="s">
        <v>29</v>
      </c>
      <c r="C5" s="10">
        <v>400</v>
      </c>
      <c r="D5" s="10">
        <v>95</v>
      </c>
      <c r="E5" s="5">
        <f aca="true" t="shared" si="0" ref="E5:E13">C5+D5</f>
        <v>495</v>
      </c>
      <c r="F5" s="6">
        <f>E5*1000/$E$7</f>
        <v>741.0179640718563</v>
      </c>
      <c r="H5" s="7"/>
      <c r="I5" s="7"/>
      <c r="J5" s="8"/>
      <c r="L5" s="219"/>
      <c r="M5" s="9" t="s">
        <v>29</v>
      </c>
      <c r="N5" s="10">
        <v>563</v>
      </c>
      <c r="O5" s="10">
        <v>0</v>
      </c>
      <c r="P5" s="5">
        <f aca="true" t="shared" si="1" ref="P5:P13">N5+O5</f>
        <v>563</v>
      </c>
      <c r="Q5" s="6">
        <f aca="true" t="shared" si="2" ref="Q5:Q13">P5*1000/$P$7</f>
        <v>835.3115727002968</v>
      </c>
    </row>
    <row r="6" spans="1:17" ht="12.75">
      <c r="A6" s="219"/>
      <c r="B6" s="9" t="s">
        <v>11</v>
      </c>
      <c r="C6" s="10">
        <v>507</v>
      </c>
      <c r="D6" s="10">
        <v>75</v>
      </c>
      <c r="E6" s="5">
        <f t="shared" si="0"/>
        <v>582</v>
      </c>
      <c r="F6" s="6">
        <f>E6*1000/$E$7</f>
        <v>871.2574850299401</v>
      </c>
      <c r="H6" s="7"/>
      <c r="I6" s="7"/>
      <c r="J6" s="8"/>
      <c r="L6" s="219"/>
      <c r="M6" s="9" t="s">
        <v>11</v>
      </c>
      <c r="N6" s="10">
        <v>557</v>
      </c>
      <c r="O6" s="10">
        <v>100</v>
      </c>
      <c r="P6" s="5">
        <f t="shared" si="1"/>
        <v>657</v>
      </c>
      <c r="Q6" s="6">
        <f t="shared" si="2"/>
        <v>974.7774480712167</v>
      </c>
    </row>
    <row r="7" spans="1:17" ht="12.75">
      <c r="A7" s="219"/>
      <c r="B7" s="9" t="s">
        <v>7</v>
      </c>
      <c r="C7" s="10">
        <v>583</v>
      </c>
      <c r="D7" s="10">
        <v>85</v>
      </c>
      <c r="E7" s="5">
        <f t="shared" si="0"/>
        <v>668</v>
      </c>
      <c r="F7" s="6">
        <f>E7*1000/$E$7</f>
        <v>1000</v>
      </c>
      <c r="H7" s="7"/>
      <c r="I7" s="7"/>
      <c r="J7" s="8"/>
      <c r="L7" s="219"/>
      <c r="M7" s="9" t="s">
        <v>7</v>
      </c>
      <c r="N7" s="10">
        <v>584</v>
      </c>
      <c r="O7" s="10">
        <v>90</v>
      </c>
      <c r="P7" s="5">
        <f t="shared" si="1"/>
        <v>674</v>
      </c>
      <c r="Q7" s="6">
        <f t="shared" si="2"/>
        <v>1000</v>
      </c>
    </row>
    <row r="8" spans="1:17" ht="12.75">
      <c r="A8" s="219"/>
      <c r="B8" s="9" t="s">
        <v>10</v>
      </c>
      <c r="C8" s="10">
        <v>339</v>
      </c>
      <c r="D8" s="10">
        <v>75</v>
      </c>
      <c r="E8" s="5">
        <f t="shared" si="0"/>
        <v>414</v>
      </c>
      <c r="F8" s="6">
        <f aca="true" t="shared" si="3" ref="F8:F13">E8*1000/$E$7</f>
        <v>619.7604790419161</v>
      </c>
      <c r="H8" s="7"/>
      <c r="I8" s="7"/>
      <c r="J8" s="8"/>
      <c r="L8" s="219"/>
      <c r="M8" s="9" t="s">
        <v>10</v>
      </c>
      <c r="N8" s="10">
        <v>516</v>
      </c>
      <c r="O8" s="10">
        <v>85</v>
      </c>
      <c r="P8" s="5">
        <f t="shared" si="1"/>
        <v>601</v>
      </c>
      <c r="Q8" s="6">
        <f t="shared" si="2"/>
        <v>891.6913946587537</v>
      </c>
    </row>
    <row r="9" spans="1:17" ht="12.75">
      <c r="A9" s="219"/>
      <c r="B9" s="9" t="s">
        <v>30</v>
      </c>
      <c r="C9" s="10">
        <v>545</v>
      </c>
      <c r="D9" s="10">
        <v>100</v>
      </c>
      <c r="E9" s="5">
        <f t="shared" si="0"/>
        <v>645</v>
      </c>
      <c r="F9" s="6">
        <f t="shared" si="3"/>
        <v>965.5688622754491</v>
      </c>
      <c r="H9" s="7"/>
      <c r="I9" s="7"/>
      <c r="J9" s="8"/>
      <c r="L9" s="219"/>
      <c r="M9" s="9" t="s">
        <v>30</v>
      </c>
      <c r="N9" s="10">
        <v>565</v>
      </c>
      <c r="O9" s="10">
        <v>80</v>
      </c>
      <c r="P9" s="5">
        <f t="shared" si="1"/>
        <v>645</v>
      </c>
      <c r="Q9" s="6">
        <f t="shared" si="2"/>
        <v>956.973293768546</v>
      </c>
    </row>
    <row r="10" spans="1:17" ht="12.75">
      <c r="A10" s="220"/>
      <c r="B10" s="4" t="s">
        <v>31</v>
      </c>
      <c r="C10" s="5">
        <v>538</v>
      </c>
      <c r="D10" s="5">
        <v>100</v>
      </c>
      <c r="E10" s="5">
        <f t="shared" si="0"/>
        <v>638</v>
      </c>
      <c r="F10" s="6">
        <f t="shared" si="3"/>
        <v>955.0898203592815</v>
      </c>
      <c r="H10" s="7"/>
      <c r="I10" s="7"/>
      <c r="J10" s="8"/>
      <c r="L10" s="220"/>
      <c r="M10" s="4" t="s">
        <v>31</v>
      </c>
      <c r="N10" s="5">
        <v>537</v>
      </c>
      <c r="O10" s="5">
        <v>85</v>
      </c>
      <c r="P10" s="5">
        <f t="shared" si="1"/>
        <v>622</v>
      </c>
      <c r="Q10" s="6">
        <f t="shared" si="2"/>
        <v>922.8486646884273</v>
      </c>
    </row>
    <row r="11" spans="1:17" ht="12.75">
      <c r="A11" s="220"/>
      <c r="B11" s="9" t="s">
        <v>9</v>
      </c>
      <c r="C11" s="10">
        <v>408</v>
      </c>
      <c r="D11" s="10">
        <v>85</v>
      </c>
      <c r="E11" s="5">
        <f t="shared" si="0"/>
        <v>493</v>
      </c>
      <c r="F11" s="6">
        <f t="shared" si="3"/>
        <v>738.0239520958083</v>
      </c>
      <c r="H11" s="7"/>
      <c r="I11" s="7"/>
      <c r="J11" s="8"/>
      <c r="L11" s="220"/>
      <c r="M11" s="9" t="s">
        <v>9</v>
      </c>
      <c r="N11" s="10">
        <v>553</v>
      </c>
      <c r="O11" s="10">
        <v>0</v>
      </c>
      <c r="P11" s="5">
        <f t="shared" si="1"/>
        <v>553</v>
      </c>
      <c r="Q11" s="6">
        <f t="shared" si="2"/>
        <v>820.4747774480712</v>
      </c>
    </row>
    <row r="12" spans="1:17" ht="12.75">
      <c r="A12" s="220"/>
      <c r="B12" s="11" t="s">
        <v>23</v>
      </c>
      <c r="C12" s="10">
        <v>203</v>
      </c>
      <c r="D12" s="10">
        <v>0</v>
      </c>
      <c r="E12" s="5">
        <f t="shared" si="0"/>
        <v>203</v>
      </c>
      <c r="F12" s="6">
        <f t="shared" si="3"/>
        <v>303.8922155688623</v>
      </c>
      <c r="H12" s="7"/>
      <c r="I12" s="7"/>
      <c r="J12" s="8"/>
      <c r="L12" s="220"/>
      <c r="M12" s="11" t="s">
        <v>23</v>
      </c>
      <c r="N12" s="10">
        <v>120</v>
      </c>
      <c r="O12" s="10">
        <v>100</v>
      </c>
      <c r="P12" s="5">
        <f t="shared" si="1"/>
        <v>220</v>
      </c>
      <c r="Q12" s="6">
        <f t="shared" si="2"/>
        <v>326.40949554896144</v>
      </c>
    </row>
    <row r="13" spans="1:17" ht="12.75">
      <c r="A13" s="220"/>
      <c r="B13" s="11" t="s">
        <v>34</v>
      </c>
      <c r="C13" s="10">
        <v>332</v>
      </c>
      <c r="D13" s="10">
        <v>75</v>
      </c>
      <c r="E13" s="5">
        <f t="shared" si="0"/>
        <v>407</v>
      </c>
      <c r="F13" s="6">
        <f t="shared" si="3"/>
        <v>609.2814371257485</v>
      </c>
      <c r="H13" s="7"/>
      <c r="I13" s="7"/>
      <c r="J13" s="8"/>
      <c r="L13" s="220"/>
      <c r="M13" s="11" t="s">
        <v>34</v>
      </c>
      <c r="N13" s="10">
        <v>471</v>
      </c>
      <c r="O13" s="10">
        <v>0</v>
      </c>
      <c r="P13" s="5">
        <f t="shared" si="1"/>
        <v>471</v>
      </c>
      <c r="Q13" s="6">
        <f t="shared" si="2"/>
        <v>698.813056379822</v>
      </c>
    </row>
    <row r="14" spans="1:17" ht="12.75">
      <c r="A14" s="220"/>
      <c r="B14" s="12"/>
      <c r="C14" s="13"/>
      <c r="D14" s="13"/>
      <c r="E14" s="13"/>
      <c r="F14" s="13"/>
      <c r="H14" s="7"/>
      <c r="I14" s="7"/>
      <c r="J14" s="8"/>
      <c r="L14" s="220"/>
      <c r="M14" s="12"/>
      <c r="N14" s="13"/>
      <c r="O14" s="13"/>
      <c r="P14" s="13"/>
      <c r="Q14" s="13"/>
    </row>
    <row r="15" spans="1:17" ht="13.5" thickBot="1">
      <c r="A15" s="221"/>
      <c r="B15" s="14"/>
      <c r="C15" s="15"/>
      <c r="D15" s="15"/>
      <c r="E15" s="15"/>
      <c r="F15" s="15"/>
      <c r="H15" s="7"/>
      <c r="I15" s="7"/>
      <c r="J15" s="8"/>
      <c r="L15" s="221"/>
      <c r="M15" s="14"/>
      <c r="N15" s="15"/>
      <c r="O15" s="15"/>
      <c r="P15" s="15"/>
      <c r="Q15" s="15"/>
    </row>
    <row r="16" spans="1:13" ht="13.5" thickTop="1">
      <c r="A16" s="206"/>
      <c r="B16" s="16"/>
      <c r="C16" s="17"/>
      <c r="D16" s="17"/>
      <c r="E16" s="17"/>
      <c r="F16" s="17"/>
      <c r="G16" s="18"/>
      <c r="H16" s="7"/>
      <c r="I16" s="7"/>
      <c r="J16" s="8"/>
      <c r="M16" s="19"/>
    </row>
    <row r="17" spans="1:13" ht="12.75">
      <c r="A17" s="207"/>
      <c r="B17" s="20"/>
      <c r="C17" s="18"/>
      <c r="D17" s="18"/>
      <c r="E17" s="18"/>
      <c r="F17" s="18"/>
      <c r="H17" s="209"/>
      <c r="I17" s="209"/>
      <c r="J17" s="209"/>
      <c r="K17" s="209"/>
      <c r="M17" s="19"/>
    </row>
    <row r="18" spans="1:13" ht="13.5" thickBot="1">
      <c r="A18" s="208"/>
      <c r="B18" s="20"/>
      <c r="C18" s="18"/>
      <c r="D18" s="18"/>
      <c r="E18" s="18"/>
      <c r="F18" s="18"/>
      <c r="H18" s="21"/>
      <c r="I18" s="7"/>
      <c r="J18" s="8"/>
      <c r="K18" s="8"/>
      <c r="M18" s="19"/>
    </row>
    <row r="19" spans="1:31" ht="21" thickTop="1">
      <c r="A19" s="210" t="s">
        <v>13</v>
      </c>
      <c r="B19" s="211"/>
      <c r="C19" s="211"/>
      <c r="D19" s="211"/>
      <c r="E19" s="211"/>
      <c r="F19" s="212"/>
      <c r="I19" s="7"/>
      <c r="J19" s="8"/>
      <c r="K19" s="8"/>
      <c r="L19" s="210" t="s">
        <v>14</v>
      </c>
      <c r="M19" s="211"/>
      <c r="N19" s="211"/>
      <c r="O19" s="211"/>
      <c r="P19" s="211"/>
      <c r="Q19" s="212"/>
      <c r="U19" s="24" t="s">
        <v>26</v>
      </c>
      <c r="W19" s="18"/>
      <c r="AE19" s="25"/>
    </row>
    <row r="20" spans="1:31" ht="13.5" thickBot="1">
      <c r="A20" s="213"/>
      <c r="B20" s="214"/>
      <c r="C20" s="214"/>
      <c r="D20" s="214"/>
      <c r="E20" s="214"/>
      <c r="F20" s="215"/>
      <c r="I20" s="7"/>
      <c r="J20" s="8"/>
      <c r="K20" s="8"/>
      <c r="L20" s="213"/>
      <c r="M20" s="214"/>
      <c r="N20" s="214"/>
      <c r="O20" s="214"/>
      <c r="P20" s="214"/>
      <c r="Q20" s="215"/>
      <c r="AC20" s="26"/>
      <c r="AD20" s="26"/>
      <c r="AE20" s="27"/>
    </row>
    <row r="21" spans="1:31" ht="19.5" thickBot="1" thickTop="1">
      <c r="A21" s="1" t="s">
        <v>0</v>
      </c>
      <c r="B21" s="2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7"/>
      <c r="J21" s="8"/>
      <c r="K21" s="8"/>
      <c r="L21" s="1" t="s">
        <v>0</v>
      </c>
      <c r="M21" s="2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U21" s="222" t="s">
        <v>35</v>
      </c>
      <c r="V21" s="223"/>
      <c r="W21" s="223"/>
      <c r="X21" s="223"/>
      <c r="Y21" s="223"/>
      <c r="Z21" s="223"/>
      <c r="AA21" s="223"/>
      <c r="AB21" s="224"/>
      <c r="AC21" s="28" t="s">
        <v>6</v>
      </c>
      <c r="AD21" s="49" t="s">
        <v>27</v>
      </c>
      <c r="AE21" s="50" t="s">
        <v>28</v>
      </c>
    </row>
    <row r="22" spans="1:31" ht="14.25" customHeight="1" thickBot="1" thickTop="1">
      <c r="A22" s="218">
        <v>1</v>
      </c>
      <c r="B22" s="4" t="s">
        <v>32</v>
      </c>
      <c r="C22" s="5">
        <v>0</v>
      </c>
      <c r="D22" s="5">
        <v>0</v>
      </c>
      <c r="E22" s="5">
        <f>C22+D22</f>
        <v>0</v>
      </c>
      <c r="F22" s="6">
        <f>E22*1000/$E$25</f>
        <v>0</v>
      </c>
      <c r="I22" s="7"/>
      <c r="J22" s="8"/>
      <c r="K22" s="8"/>
      <c r="L22" s="218">
        <v>1</v>
      </c>
      <c r="M22" s="4" t="s">
        <v>32</v>
      </c>
      <c r="N22" s="5">
        <v>0</v>
      </c>
      <c r="O22" s="5">
        <v>0</v>
      </c>
      <c r="P22" s="5">
        <f>N22+O22</f>
        <v>0</v>
      </c>
      <c r="Q22" s="6">
        <f>P22*1000/$P$25</f>
        <v>0</v>
      </c>
      <c r="U22" s="34" t="s">
        <v>32</v>
      </c>
      <c r="V22" s="32"/>
      <c r="W22" s="39">
        <v>600</v>
      </c>
      <c r="X22" s="31">
        <v>911</v>
      </c>
      <c r="Y22" s="42">
        <v>0</v>
      </c>
      <c r="Z22" s="31">
        <v>0</v>
      </c>
      <c r="AA22" s="31">
        <v>0</v>
      </c>
      <c r="AB22" s="52">
        <v>0</v>
      </c>
      <c r="AC22" s="30">
        <f>SUM(W22:AA22)</f>
        <v>1511</v>
      </c>
      <c r="AD22" s="58" t="s">
        <v>36</v>
      </c>
      <c r="AE22" s="48"/>
    </row>
    <row r="23" spans="1:31" ht="14.25" customHeight="1" thickBot="1" thickTop="1">
      <c r="A23" s="219"/>
      <c r="B23" s="9" t="s">
        <v>29</v>
      </c>
      <c r="C23" s="10">
        <v>253</v>
      </c>
      <c r="D23" s="10">
        <v>0</v>
      </c>
      <c r="E23" s="5">
        <f aca="true" t="shared" si="4" ref="E23:E31">C23+D23</f>
        <v>253</v>
      </c>
      <c r="F23" s="6">
        <f aca="true" t="shared" si="5" ref="F23:F31">E23*1000/$E$25</f>
        <v>379.3103448275862</v>
      </c>
      <c r="I23" s="7"/>
      <c r="J23" s="8"/>
      <c r="K23" s="8"/>
      <c r="L23" s="219"/>
      <c r="M23" s="9" t="s">
        <v>29</v>
      </c>
      <c r="N23" s="10">
        <v>359</v>
      </c>
      <c r="O23" s="10">
        <v>30</v>
      </c>
      <c r="P23" s="5">
        <f aca="true" t="shared" si="6" ref="P23:P31">N23+O23</f>
        <v>389</v>
      </c>
      <c r="Q23" s="6">
        <f aca="true" t="shared" si="7" ref="Q23:Q31">P23*1000/$P$25</f>
        <v>582.3353293413173</v>
      </c>
      <c r="U23" s="35" t="s">
        <v>29</v>
      </c>
      <c r="V23" s="33"/>
      <c r="W23" s="40">
        <v>741</v>
      </c>
      <c r="X23" s="29">
        <v>835</v>
      </c>
      <c r="Y23" s="53">
        <v>379</v>
      </c>
      <c r="Z23" s="29">
        <v>582</v>
      </c>
      <c r="AA23" s="29">
        <v>818</v>
      </c>
      <c r="AB23" s="41">
        <v>785</v>
      </c>
      <c r="AC23" s="30">
        <f>SUM(W23:X23,Z23:AB23)</f>
        <v>3761</v>
      </c>
      <c r="AD23" s="58" t="s">
        <v>20</v>
      </c>
      <c r="AE23" s="48"/>
    </row>
    <row r="24" spans="1:31" ht="14.25" customHeight="1" thickBot="1" thickTop="1">
      <c r="A24" s="219"/>
      <c r="B24" s="9" t="s">
        <v>11</v>
      </c>
      <c r="C24" s="10">
        <v>562</v>
      </c>
      <c r="D24" s="10">
        <v>75</v>
      </c>
      <c r="E24" s="5">
        <f t="shared" si="4"/>
        <v>637</v>
      </c>
      <c r="F24" s="6">
        <f t="shared" si="5"/>
        <v>955.0224887556221</v>
      </c>
      <c r="I24" s="7"/>
      <c r="J24" s="8"/>
      <c r="K24" s="8"/>
      <c r="L24" s="219"/>
      <c r="M24" s="9" t="s">
        <v>11</v>
      </c>
      <c r="N24" s="10">
        <v>0</v>
      </c>
      <c r="O24" s="10">
        <v>0</v>
      </c>
      <c r="P24" s="5">
        <f t="shared" si="6"/>
        <v>0</v>
      </c>
      <c r="Q24" s="6">
        <f t="shared" si="7"/>
        <v>0</v>
      </c>
      <c r="U24" s="35" t="s">
        <v>11</v>
      </c>
      <c r="V24" s="33"/>
      <c r="W24" s="40">
        <v>871</v>
      </c>
      <c r="X24" s="29">
        <v>975</v>
      </c>
      <c r="Y24" s="43">
        <v>955</v>
      </c>
      <c r="Z24" s="54">
        <v>0</v>
      </c>
      <c r="AA24" s="29">
        <v>837</v>
      </c>
      <c r="AB24" s="41">
        <v>467</v>
      </c>
      <c r="AC24" s="30">
        <f>SUM(W24:Y24,AA24:AB24)</f>
        <v>4105</v>
      </c>
      <c r="AD24" s="58" t="s">
        <v>19</v>
      </c>
      <c r="AE24" s="48"/>
    </row>
    <row r="25" spans="1:31" ht="14.25" customHeight="1" thickBot="1" thickTop="1">
      <c r="A25" s="219"/>
      <c r="B25" s="9" t="s">
        <v>7</v>
      </c>
      <c r="C25" s="10">
        <v>582</v>
      </c>
      <c r="D25" s="10">
        <v>85</v>
      </c>
      <c r="E25" s="5">
        <f t="shared" si="4"/>
        <v>667</v>
      </c>
      <c r="F25" s="6">
        <f t="shared" si="5"/>
        <v>1000</v>
      </c>
      <c r="I25" s="7"/>
      <c r="J25" s="8"/>
      <c r="K25" s="8"/>
      <c r="L25" s="219"/>
      <c r="M25" s="9" t="s">
        <v>7</v>
      </c>
      <c r="N25" s="10">
        <v>578</v>
      </c>
      <c r="O25" s="10">
        <v>90</v>
      </c>
      <c r="P25" s="5">
        <f t="shared" si="6"/>
        <v>668</v>
      </c>
      <c r="Q25" s="6">
        <f t="shared" si="7"/>
        <v>1000</v>
      </c>
      <c r="U25" s="35" t="s">
        <v>7</v>
      </c>
      <c r="V25" s="33"/>
      <c r="W25" s="40">
        <v>1000</v>
      </c>
      <c r="X25" s="29">
        <v>1000</v>
      </c>
      <c r="Y25" s="43">
        <v>1000</v>
      </c>
      <c r="Z25" s="29">
        <v>1000</v>
      </c>
      <c r="AA25" s="29">
        <v>1000</v>
      </c>
      <c r="AB25" s="55">
        <v>997</v>
      </c>
      <c r="AC25" s="30">
        <f>SUM(W25:AA25)</f>
        <v>5000</v>
      </c>
      <c r="AD25" s="60" t="s">
        <v>15</v>
      </c>
      <c r="AE25" s="48"/>
    </row>
    <row r="26" spans="1:31" ht="14.25" customHeight="1" thickBot="1" thickTop="1">
      <c r="A26" s="219"/>
      <c r="B26" s="9" t="s">
        <v>10</v>
      </c>
      <c r="C26" s="10">
        <v>170</v>
      </c>
      <c r="D26" s="10">
        <v>0</v>
      </c>
      <c r="E26" s="5">
        <f t="shared" si="4"/>
        <v>170</v>
      </c>
      <c r="F26" s="6">
        <f t="shared" si="5"/>
        <v>254.87256371814092</v>
      </c>
      <c r="I26" s="7"/>
      <c r="J26" s="8"/>
      <c r="K26" s="8"/>
      <c r="L26" s="219"/>
      <c r="M26" s="9" t="s">
        <v>10</v>
      </c>
      <c r="N26" s="10">
        <v>250</v>
      </c>
      <c r="O26" s="10">
        <v>55</v>
      </c>
      <c r="P26" s="5">
        <f t="shared" si="6"/>
        <v>305</v>
      </c>
      <c r="Q26" s="6">
        <f t="shared" si="7"/>
        <v>456.58682634730536</v>
      </c>
      <c r="U26" s="35" t="s">
        <v>10</v>
      </c>
      <c r="V26" s="33"/>
      <c r="W26" s="40">
        <v>620</v>
      </c>
      <c r="X26" s="29">
        <v>892</v>
      </c>
      <c r="Y26" s="53">
        <v>255</v>
      </c>
      <c r="Z26" s="29">
        <v>457</v>
      </c>
      <c r="AA26" s="29">
        <v>790</v>
      </c>
      <c r="AB26" s="41">
        <v>567</v>
      </c>
      <c r="AC26" s="30">
        <f>SUM(W26:X26,Z26:AB26)</f>
        <v>3326</v>
      </c>
      <c r="AD26" s="58" t="s">
        <v>21</v>
      </c>
      <c r="AE26" s="48"/>
    </row>
    <row r="27" spans="1:31" ht="15" customHeight="1" thickBot="1" thickTop="1">
      <c r="A27" s="219"/>
      <c r="B27" s="9" t="s">
        <v>30</v>
      </c>
      <c r="C27" s="10">
        <v>522</v>
      </c>
      <c r="D27" s="10">
        <v>95</v>
      </c>
      <c r="E27" s="5">
        <f t="shared" si="4"/>
        <v>617</v>
      </c>
      <c r="F27" s="6">
        <f t="shared" si="5"/>
        <v>925.0374812593703</v>
      </c>
      <c r="I27" s="7"/>
      <c r="J27" s="8"/>
      <c r="K27" s="8"/>
      <c r="L27" s="219"/>
      <c r="M27" s="9" t="s">
        <v>30</v>
      </c>
      <c r="N27" s="10">
        <v>502</v>
      </c>
      <c r="O27" s="10">
        <v>90</v>
      </c>
      <c r="P27" s="5">
        <f t="shared" si="6"/>
        <v>592</v>
      </c>
      <c r="Q27" s="6">
        <f t="shared" si="7"/>
        <v>886.2275449101796</v>
      </c>
      <c r="U27" s="35" t="s">
        <v>30</v>
      </c>
      <c r="V27" s="33"/>
      <c r="W27" s="40">
        <v>966</v>
      </c>
      <c r="X27" s="29">
        <v>957</v>
      </c>
      <c r="Y27" s="43">
        <v>925</v>
      </c>
      <c r="Z27" s="54">
        <v>886</v>
      </c>
      <c r="AA27" s="29">
        <v>995</v>
      </c>
      <c r="AB27" s="41">
        <v>1000</v>
      </c>
      <c r="AC27" s="30">
        <f>SUM(W27:Y27,AA27:AB27)</f>
        <v>4843</v>
      </c>
      <c r="AD27" s="60" t="s">
        <v>16</v>
      </c>
      <c r="AE27" s="48"/>
    </row>
    <row r="28" spans="1:31" ht="14.25" customHeight="1" thickBot="1" thickTop="1">
      <c r="A28" s="220"/>
      <c r="B28" s="4" t="s">
        <v>31</v>
      </c>
      <c r="C28" s="5">
        <v>277</v>
      </c>
      <c r="D28" s="5">
        <v>100</v>
      </c>
      <c r="E28" s="5">
        <f t="shared" si="4"/>
        <v>377</v>
      </c>
      <c r="F28" s="6">
        <f t="shared" si="5"/>
        <v>565.2173913043479</v>
      </c>
      <c r="I28" s="7"/>
      <c r="J28" s="8"/>
      <c r="K28" s="8"/>
      <c r="L28" s="220"/>
      <c r="M28" s="4" t="s">
        <v>31</v>
      </c>
      <c r="N28" s="5">
        <v>357</v>
      </c>
      <c r="O28" s="5">
        <v>95</v>
      </c>
      <c r="P28" s="5">
        <f t="shared" si="6"/>
        <v>452</v>
      </c>
      <c r="Q28" s="6">
        <f t="shared" si="7"/>
        <v>676.6467065868263</v>
      </c>
      <c r="U28" s="35" t="s">
        <v>31</v>
      </c>
      <c r="V28" s="36"/>
      <c r="W28" s="40">
        <v>955</v>
      </c>
      <c r="X28" s="29">
        <v>923</v>
      </c>
      <c r="Y28" s="53">
        <v>565</v>
      </c>
      <c r="Z28" s="29">
        <v>677</v>
      </c>
      <c r="AA28" s="29">
        <v>982</v>
      </c>
      <c r="AB28" s="41">
        <v>752</v>
      </c>
      <c r="AC28" s="30">
        <f>SUM(W28:X28,Z28:AB28)</f>
        <v>4289</v>
      </c>
      <c r="AD28" s="58" t="s">
        <v>18</v>
      </c>
      <c r="AE28" s="48"/>
    </row>
    <row r="29" spans="1:31" ht="19.5" thickBot="1" thickTop="1">
      <c r="A29" s="220"/>
      <c r="B29" s="9" t="s">
        <v>9</v>
      </c>
      <c r="C29" s="10">
        <v>442</v>
      </c>
      <c r="D29" s="10">
        <v>85</v>
      </c>
      <c r="E29" s="5">
        <f t="shared" si="4"/>
        <v>527</v>
      </c>
      <c r="F29" s="6">
        <f t="shared" si="5"/>
        <v>790.1049475262369</v>
      </c>
      <c r="I29" s="7"/>
      <c r="J29" s="8"/>
      <c r="K29" s="8"/>
      <c r="L29" s="220"/>
      <c r="M29" s="9" t="s">
        <v>9</v>
      </c>
      <c r="N29" s="10">
        <v>518</v>
      </c>
      <c r="O29" s="10">
        <v>85</v>
      </c>
      <c r="P29" s="5">
        <f t="shared" si="6"/>
        <v>603</v>
      </c>
      <c r="Q29" s="6">
        <f t="shared" si="7"/>
        <v>902.6946107784431</v>
      </c>
      <c r="U29" s="225" t="s">
        <v>9</v>
      </c>
      <c r="V29" s="226"/>
      <c r="W29" s="56">
        <v>738</v>
      </c>
      <c r="X29" s="29">
        <v>820</v>
      </c>
      <c r="Y29" s="43">
        <v>790</v>
      </c>
      <c r="Z29" s="29">
        <v>903</v>
      </c>
      <c r="AA29" s="29">
        <v>913</v>
      </c>
      <c r="AB29" s="41">
        <v>869</v>
      </c>
      <c r="AC29" s="30">
        <f>SUM(X29:AB29)</f>
        <v>4295</v>
      </c>
      <c r="AD29" s="61" t="s">
        <v>17</v>
      </c>
      <c r="AE29" s="47"/>
    </row>
    <row r="30" spans="1:31" ht="12.75" customHeight="1" thickBot="1" thickTop="1">
      <c r="A30" s="220"/>
      <c r="B30" s="11" t="s">
        <v>23</v>
      </c>
      <c r="C30" s="10">
        <v>242</v>
      </c>
      <c r="D30" s="10">
        <v>60</v>
      </c>
      <c r="E30" s="5">
        <f t="shared" si="4"/>
        <v>302</v>
      </c>
      <c r="F30" s="6">
        <f t="shared" si="5"/>
        <v>452.7736131934033</v>
      </c>
      <c r="I30" s="7"/>
      <c r="J30" s="8"/>
      <c r="K30" s="8"/>
      <c r="L30" s="220"/>
      <c r="M30" s="11" t="s">
        <v>23</v>
      </c>
      <c r="N30" s="10">
        <v>191</v>
      </c>
      <c r="O30" s="10">
        <v>0</v>
      </c>
      <c r="P30" s="5">
        <f t="shared" si="6"/>
        <v>191</v>
      </c>
      <c r="Q30" s="6">
        <f t="shared" si="7"/>
        <v>285.92814371257487</v>
      </c>
      <c r="U30" s="38" t="s">
        <v>23</v>
      </c>
      <c r="V30" s="37"/>
      <c r="W30" s="40">
        <v>304</v>
      </c>
      <c r="X30" s="29">
        <v>326</v>
      </c>
      <c r="Y30" s="43">
        <v>453</v>
      </c>
      <c r="Z30" s="29">
        <v>286</v>
      </c>
      <c r="AA30" s="54">
        <v>0</v>
      </c>
      <c r="AB30" s="41">
        <v>498</v>
      </c>
      <c r="AC30" s="30">
        <f>SUM(W30:Z30,AB30)</f>
        <v>1867</v>
      </c>
      <c r="AD30" s="59" t="s">
        <v>33</v>
      </c>
      <c r="AE30" s="47"/>
    </row>
    <row r="31" spans="1:31" ht="13.5" customHeight="1" thickBot="1" thickTop="1">
      <c r="A31" s="220"/>
      <c r="B31" s="11" t="s">
        <v>34</v>
      </c>
      <c r="C31" s="10">
        <v>269</v>
      </c>
      <c r="D31" s="10">
        <v>85</v>
      </c>
      <c r="E31" s="5">
        <f t="shared" si="4"/>
        <v>354</v>
      </c>
      <c r="F31" s="6">
        <f t="shared" si="5"/>
        <v>530.7346326836582</v>
      </c>
      <c r="I31" s="7"/>
      <c r="J31" s="8"/>
      <c r="K31" s="8"/>
      <c r="L31" s="220"/>
      <c r="M31" s="11" t="s">
        <v>34</v>
      </c>
      <c r="N31" s="10">
        <v>284</v>
      </c>
      <c r="O31" s="10">
        <v>0</v>
      </c>
      <c r="P31" s="5">
        <f t="shared" si="6"/>
        <v>284</v>
      </c>
      <c r="Q31" s="6">
        <f t="shared" si="7"/>
        <v>425.1497005988024</v>
      </c>
      <c r="U31" s="38" t="s">
        <v>34</v>
      </c>
      <c r="V31" s="37"/>
      <c r="W31" s="44">
        <v>609</v>
      </c>
      <c r="X31" s="51">
        <v>699</v>
      </c>
      <c r="Y31" s="45">
        <v>531</v>
      </c>
      <c r="Z31" s="57">
        <v>425</v>
      </c>
      <c r="AA31" s="51">
        <v>903</v>
      </c>
      <c r="AB31" s="46">
        <v>548</v>
      </c>
      <c r="AC31" s="30">
        <f>SUM(W31:Y31,AA31:AB31)</f>
        <v>3290</v>
      </c>
      <c r="AD31" s="59" t="s">
        <v>22</v>
      </c>
      <c r="AE31" s="47"/>
    </row>
    <row r="32" spans="1:17" ht="13.5" thickTop="1">
      <c r="A32" s="220"/>
      <c r="B32" s="12"/>
      <c r="C32" s="13"/>
      <c r="D32" s="13"/>
      <c r="E32" s="13"/>
      <c r="F32" s="13"/>
      <c r="I32" s="7"/>
      <c r="J32" s="8"/>
      <c r="K32" s="8"/>
      <c r="L32" s="220"/>
      <c r="M32" s="12"/>
      <c r="N32" s="13"/>
      <c r="O32" s="13"/>
      <c r="P32" s="13"/>
      <c r="Q32" s="13"/>
    </row>
    <row r="33" spans="1:17" ht="13.5" thickBot="1">
      <c r="A33" s="221"/>
      <c r="B33" s="14"/>
      <c r="C33" s="15"/>
      <c r="D33" s="15"/>
      <c r="E33" s="15"/>
      <c r="F33" s="15"/>
      <c r="L33" s="221"/>
      <c r="M33" s="14"/>
      <c r="N33" s="15"/>
      <c r="O33" s="15"/>
      <c r="P33" s="15"/>
      <c r="Q33" s="15"/>
    </row>
    <row r="34" spans="1:17" ht="13.5" thickTop="1">
      <c r="A34" s="22"/>
      <c r="B34" s="20"/>
      <c r="C34" s="18"/>
      <c r="D34" s="18"/>
      <c r="E34" s="18"/>
      <c r="F34" s="18"/>
      <c r="L34" s="22"/>
      <c r="M34" s="20"/>
      <c r="N34" s="18"/>
      <c r="O34" s="18"/>
      <c r="P34" s="18"/>
      <c r="Q34" s="18"/>
    </row>
    <row r="35" spans="2:13" ht="13.5" thickBot="1">
      <c r="B35" s="19"/>
      <c r="M35" s="19"/>
    </row>
    <row r="36" spans="1:17" ht="24" thickTop="1">
      <c r="A36" s="210" t="s">
        <v>24</v>
      </c>
      <c r="B36" s="211"/>
      <c r="C36" s="211"/>
      <c r="D36" s="211"/>
      <c r="E36" s="211"/>
      <c r="F36" s="212"/>
      <c r="G36" s="23"/>
      <c r="H36" s="23"/>
      <c r="I36" s="23"/>
      <c r="J36" s="23"/>
      <c r="K36" s="23"/>
      <c r="L36" s="210" t="s">
        <v>25</v>
      </c>
      <c r="M36" s="211"/>
      <c r="N36" s="211"/>
      <c r="O36" s="211"/>
      <c r="P36" s="211"/>
      <c r="Q36" s="212"/>
    </row>
    <row r="37" spans="1:17" ht="24" thickBot="1">
      <c r="A37" s="213"/>
      <c r="B37" s="214"/>
      <c r="C37" s="214"/>
      <c r="D37" s="214"/>
      <c r="E37" s="214"/>
      <c r="F37" s="215"/>
      <c r="G37" s="23"/>
      <c r="H37" s="23"/>
      <c r="I37" s="23"/>
      <c r="J37" s="23"/>
      <c r="K37" s="23"/>
      <c r="L37" s="213"/>
      <c r="M37" s="214"/>
      <c r="N37" s="214"/>
      <c r="O37" s="214"/>
      <c r="P37" s="214"/>
      <c r="Q37" s="215"/>
    </row>
    <row r="38" spans="1:17" ht="17.25" thickBot="1" thickTop="1">
      <c r="A38" s="1" t="s">
        <v>0</v>
      </c>
      <c r="B38" s="2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1" t="s">
        <v>0</v>
      </c>
      <c r="M38" s="2" t="s">
        <v>1</v>
      </c>
      <c r="N38" s="3" t="s">
        <v>2</v>
      </c>
      <c r="O38" s="3" t="s">
        <v>5</v>
      </c>
      <c r="P38" s="3" t="s">
        <v>3</v>
      </c>
      <c r="Q38" s="3" t="s">
        <v>4</v>
      </c>
    </row>
    <row r="39" spans="1:17" ht="13.5" thickTop="1">
      <c r="A39" s="218">
        <v>1</v>
      </c>
      <c r="B39" s="4" t="s">
        <v>32</v>
      </c>
      <c r="C39" s="5">
        <v>0</v>
      </c>
      <c r="D39" s="5">
        <v>0</v>
      </c>
      <c r="E39" s="5">
        <f>C39+D39</f>
        <v>0</v>
      </c>
      <c r="F39" s="6">
        <f>E39*1000/$E$42</f>
        <v>0</v>
      </c>
      <c r="L39" s="218">
        <v>1</v>
      </c>
      <c r="M39" s="4" t="s">
        <v>32</v>
      </c>
      <c r="N39" s="5">
        <v>0</v>
      </c>
      <c r="O39" s="5">
        <v>0</v>
      </c>
      <c r="P39" s="5">
        <f>N39+O39</f>
        <v>0</v>
      </c>
      <c r="Q39" s="6">
        <f>P39*1000/$P$44</f>
        <v>0</v>
      </c>
    </row>
    <row r="40" spans="1:17" ht="12.75">
      <c r="A40" s="219"/>
      <c r="B40" s="9" t="s">
        <v>29</v>
      </c>
      <c r="C40" s="10">
        <v>478</v>
      </c>
      <c r="D40" s="10">
        <v>60</v>
      </c>
      <c r="E40" s="5">
        <f aca="true" t="shared" si="8" ref="E40:E48">C40+D40</f>
        <v>538</v>
      </c>
      <c r="F40" s="6">
        <f aca="true" t="shared" si="9" ref="F40:F48">E40*1000/$E$42</f>
        <v>817.629179331307</v>
      </c>
      <c r="L40" s="219"/>
      <c r="M40" s="9" t="s">
        <v>29</v>
      </c>
      <c r="N40" s="10">
        <v>504</v>
      </c>
      <c r="O40" s="10">
        <v>0</v>
      </c>
      <c r="P40" s="5">
        <f aca="true" t="shared" si="10" ref="P40:P48">N40+O40</f>
        <v>504</v>
      </c>
      <c r="Q40" s="6">
        <f aca="true" t="shared" si="11" ref="Q40:Q48">P40*1000/$P$44</f>
        <v>785.0467289719626</v>
      </c>
    </row>
    <row r="41" spans="1:17" ht="12.75">
      <c r="A41" s="219"/>
      <c r="B41" s="9" t="s">
        <v>11</v>
      </c>
      <c r="C41" s="10">
        <v>481</v>
      </c>
      <c r="D41" s="10">
        <v>70</v>
      </c>
      <c r="E41" s="5">
        <f t="shared" si="8"/>
        <v>551</v>
      </c>
      <c r="F41" s="6">
        <f t="shared" si="9"/>
        <v>837.3860182370821</v>
      </c>
      <c r="L41" s="219"/>
      <c r="M41" s="9" t="s">
        <v>11</v>
      </c>
      <c r="N41" s="10">
        <v>220</v>
      </c>
      <c r="O41" s="10">
        <v>80</v>
      </c>
      <c r="P41" s="5">
        <f t="shared" si="10"/>
        <v>300</v>
      </c>
      <c r="Q41" s="6">
        <f t="shared" si="11"/>
        <v>467.2897196261682</v>
      </c>
    </row>
    <row r="42" spans="1:17" ht="12.75">
      <c r="A42" s="219"/>
      <c r="B42" s="9" t="s">
        <v>7</v>
      </c>
      <c r="C42" s="10">
        <v>578</v>
      </c>
      <c r="D42" s="10">
        <v>80</v>
      </c>
      <c r="E42" s="5">
        <f t="shared" si="8"/>
        <v>658</v>
      </c>
      <c r="F42" s="6">
        <f t="shared" si="9"/>
        <v>1000</v>
      </c>
      <c r="L42" s="219"/>
      <c r="M42" s="9" t="s">
        <v>7</v>
      </c>
      <c r="N42" s="10">
        <v>560</v>
      </c>
      <c r="O42" s="10">
        <v>80</v>
      </c>
      <c r="P42" s="5">
        <f t="shared" si="10"/>
        <v>640</v>
      </c>
      <c r="Q42" s="6">
        <f t="shared" si="11"/>
        <v>996.8847352024923</v>
      </c>
    </row>
    <row r="43" spans="1:17" ht="12.75">
      <c r="A43" s="219"/>
      <c r="B43" s="9" t="s">
        <v>10</v>
      </c>
      <c r="C43" s="10">
        <v>520</v>
      </c>
      <c r="D43" s="10">
        <v>0</v>
      </c>
      <c r="E43" s="5">
        <f t="shared" si="8"/>
        <v>520</v>
      </c>
      <c r="F43" s="6">
        <f t="shared" si="9"/>
        <v>790.273556231003</v>
      </c>
      <c r="L43" s="219"/>
      <c r="M43" s="9" t="s">
        <v>10</v>
      </c>
      <c r="N43" s="10">
        <v>365</v>
      </c>
      <c r="O43" s="10">
        <v>0</v>
      </c>
      <c r="P43" s="5">
        <f t="shared" si="10"/>
        <v>365</v>
      </c>
      <c r="Q43" s="6">
        <f t="shared" si="11"/>
        <v>568.5358255451713</v>
      </c>
    </row>
    <row r="44" spans="1:17" ht="12.75">
      <c r="A44" s="219"/>
      <c r="B44" s="9" t="s">
        <v>30</v>
      </c>
      <c r="C44" s="10">
        <v>555</v>
      </c>
      <c r="D44" s="10">
        <v>100</v>
      </c>
      <c r="E44" s="5">
        <f t="shared" si="8"/>
        <v>655</v>
      </c>
      <c r="F44" s="6">
        <f t="shared" si="9"/>
        <v>995.4407294832827</v>
      </c>
      <c r="L44" s="219"/>
      <c r="M44" s="9" t="s">
        <v>30</v>
      </c>
      <c r="N44" s="10">
        <v>552</v>
      </c>
      <c r="O44" s="10">
        <v>90</v>
      </c>
      <c r="P44" s="5">
        <f t="shared" si="10"/>
        <v>642</v>
      </c>
      <c r="Q44" s="6">
        <f t="shared" si="11"/>
        <v>1000</v>
      </c>
    </row>
    <row r="45" spans="1:17" ht="12.75">
      <c r="A45" s="220"/>
      <c r="B45" s="4" t="s">
        <v>31</v>
      </c>
      <c r="C45" s="5">
        <v>586</v>
      </c>
      <c r="D45" s="5">
        <v>60</v>
      </c>
      <c r="E45" s="5">
        <f t="shared" si="8"/>
        <v>646</v>
      </c>
      <c r="F45" s="6">
        <f t="shared" si="9"/>
        <v>981.7629179331307</v>
      </c>
      <c r="L45" s="220"/>
      <c r="M45" s="4" t="s">
        <v>31</v>
      </c>
      <c r="N45" s="5">
        <v>403</v>
      </c>
      <c r="O45" s="5">
        <v>80</v>
      </c>
      <c r="P45" s="5">
        <f t="shared" si="10"/>
        <v>483</v>
      </c>
      <c r="Q45" s="6">
        <f t="shared" si="11"/>
        <v>752.3364485981308</v>
      </c>
    </row>
    <row r="46" spans="1:17" ht="12.75">
      <c r="A46" s="220"/>
      <c r="B46" s="9" t="s">
        <v>9</v>
      </c>
      <c r="C46" s="10">
        <v>521</v>
      </c>
      <c r="D46" s="10">
        <v>80</v>
      </c>
      <c r="E46" s="5">
        <f t="shared" si="8"/>
        <v>601</v>
      </c>
      <c r="F46" s="6">
        <f t="shared" si="9"/>
        <v>913.3738601823708</v>
      </c>
      <c r="L46" s="220"/>
      <c r="M46" s="9" t="s">
        <v>9</v>
      </c>
      <c r="N46" s="10">
        <v>463</v>
      </c>
      <c r="O46" s="10">
        <v>95</v>
      </c>
      <c r="P46" s="5">
        <f t="shared" si="10"/>
        <v>558</v>
      </c>
      <c r="Q46" s="6">
        <f t="shared" si="11"/>
        <v>869.1588785046729</v>
      </c>
    </row>
    <row r="47" spans="1:17" ht="12.75">
      <c r="A47" s="220"/>
      <c r="B47" s="11" t="s">
        <v>23</v>
      </c>
      <c r="C47" s="10">
        <v>0</v>
      </c>
      <c r="D47" s="10">
        <v>0</v>
      </c>
      <c r="E47" s="5">
        <f t="shared" si="8"/>
        <v>0</v>
      </c>
      <c r="F47" s="6">
        <f t="shared" si="9"/>
        <v>0</v>
      </c>
      <c r="L47" s="220"/>
      <c r="M47" s="11" t="s">
        <v>23</v>
      </c>
      <c r="N47" s="10">
        <v>240</v>
      </c>
      <c r="O47" s="10">
        <v>80</v>
      </c>
      <c r="P47" s="5">
        <f t="shared" si="10"/>
        <v>320</v>
      </c>
      <c r="Q47" s="6">
        <f t="shared" si="11"/>
        <v>498.44236760124613</v>
      </c>
    </row>
    <row r="48" spans="1:17" ht="12.75">
      <c r="A48" s="220"/>
      <c r="B48" s="11" t="s">
        <v>34</v>
      </c>
      <c r="C48" s="10">
        <v>494</v>
      </c>
      <c r="D48" s="10">
        <v>100</v>
      </c>
      <c r="E48" s="5">
        <f t="shared" si="8"/>
        <v>594</v>
      </c>
      <c r="F48" s="6">
        <f t="shared" si="9"/>
        <v>902.7355623100304</v>
      </c>
      <c r="L48" s="220"/>
      <c r="M48" s="11" t="s">
        <v>34</v>
      </c>
      <c r="N48" s="10">
        <v>267</v>
      </c>
      <c r="O48" s="10">
        <v>85</v>
      </c>
      <c r="P48" s="5">
        <f t="shared" si="10"/>
        <v>352</v>
      </c>
      <c r="Q48" s="6">
        <f t="shared" si="11"/>
        <v>548.2866043613707</v>
      </c>
    </row>
    <row r="49" spans="1:17" ht="12.75">
      <c r="A49" s="220"/>
      <c r="B49" s="12"/>
      <c r="C49" s="13"/>
      <c r="D49" s="13"/>
      <c r="E49" s="13"/>
      <c r="F49" s="13"/>
      <c r="L49" s="220"/>
      <c r="M49" s="12"/>
      <c r="N49" s="13"/>
      <c r="O49" s="13"/>
      <c r="P49" s="13"/>
      <c r="Q49" s="13"/>
    </row>
    <row r="50" spans="1:17" ht="13.5" thickBot="1">
      <c r="A50" s="221"/>
      <c r="B50" s="14"/>
      <c r="C50" s="15"/>
      <c r="D50" s="15"/>
      <c r="E50" s="15"/>
      <c r="F50" s="15"/>
      <c r="L50" s="221"/>
      <c r="M50" s="14"/>
      <c r="N50" s="15"/>
      <c r="O50" s="15"/>
      <c r="P50" s="15"/>
      <c r="Q50" s="15"/>
    </row>
    <row r="51" spans="2:13" ht="13.5" thickTop="1">
      <c r="B51" s="19"/>
      <c r="M51" s="19"/>
    </row>
  </sheetData>
  <sheetProtection/>
  <mergeCells count="17">
    <mergeCell ref="U21:AB21"/>
    <mergeCell ref="U29:V29"/>
    <mergeCell ref="A22:A33"/>
    <mergeCell ref="L22:L33"/>
    <mergeCell ref="A39:A50"/>
    <mergeCell ref="L39:L50"/>
    <mergeCell ref="A36:F37"/>
    <mergeCell ref="L36:Q37"/>
    <mergeCell ref="A16:A18"/>
    <mergeCell ref="H17:K17"/>
    <mergeCell ref="A19:F20"/>
    <mergeCell ref="L19:Q20"/>
    <mergeCell ref="A1:F2"/>
    <mergeCell ref="L1:Q2"/>
    <mergeCell ref="G3:J3"/>
    <mergeCell ref="A4:A15"/>
    <mergeCell ref="L4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5"/>
  <sheetViews>
    <sheetView zoomScalePageLayoutView="0" workbookViewId="0" topLeftCell="A1">
      <selection activeCell="I17" sqref="I13:S20"/>
    </sheetView>
  </sheetViews>
  <sheetFormatPr defaultColWidth="9.140625" defaultRowHeight="12.75"/>
  <sheetData>
    <row r="2" spans="1:18" ht="12.75">
      <c r="A2" s="67"/>
      <c r="B2" s="67"/>
      <c r="C2" s="67"/>
      <c r="D2" s="67"/>
      <c r="E2" s="97"/>
      <c r="F2" s="97"/>
      <c r="G2" s="97"/>
      <c r="H2" s="97"/>
      <c r="I2" s="97"/>
      <c r="J2" s="67"/>
      <c r="K2" s="67"/>
      <c r="L2" s="67"/>
      <c r="M2" s="67"/>
      <c r="N2" s="67"/>
      <c r="O2" s="67"/>
      <c r="P2" s="67"/>
      <c r="Q2" s="67"/>
      <c r="R2" s="67"/>
    </row>
    <row r="3" spans="1:18" ht="12.75">
      <c r="A3" s="67" t="s">
        <v>49</v>
      </c>
      <c r="B3" s="107" t="s">
        <v>50</v>
      </c>
      <c r="C3" s="108" t="s">
        <v>51</v>
      </c>
      <c r="D3" s="108" t="s">
        <v>52</v>
      </c>
      <c r="E3" s="109" t="s">
        <v>53</v>
      </c>
      <c r="F3" s="110" t="s">
        <v>54</v>
      </c>
      <c r="G3" s="97"/>
      <c r="H3" s="97"/>
      <c r="I3" s="84"/>
      <c r="J3" s="84"/>
      <c r="K3" s="84"/>
      <c r="L3" s="84"/>
      <c r="M3" s="84"/>
      <c r="N3" s="84"/>
      <c r="O3" s="84"/>
      <c r="P3" s="105"/>
      <c r="Q3" s="118"/>
      <c r="R3" s="84"/>
    </row>
    <row r="4" spans="1:18" ht="12.75">
      <c r="A4" s="67"/>
      <c r="B4" s="111" t="s">
        <v>55</v>
      </c>
      <c r="C4" s="112">
        <v>586</v>
      </c>
      <c r="D4" s="112">
        <v>96</v>
      </c>
      <c r="E4" s="112">
        <f aca="true" t="shared" si="0" ref="E4:E9">SUM(C4:D4)</f>
        <v>682</v>
      </c>
      <c r="F4" s="114">
        <v>1000</v>
      </c>
      <c r="G4" s="97"/>
      <c r="H4" s="97"/>
      <c r="I4" s="105"/>
      <c r="J4" s="83"/>
      <c r="K4" s="83"/>
      <c r="L4" s="83"/>
      <c r="M4" s="83"/>
      <c r="N4" s="83"/>
      <c r="O4" s="83"/>
      <c r="P4" s="83"/>
      <c r="Q4" s="118"/>
      <c r="R4" s="119"/>
    </row>
    <row r="5" spans="1:18" ht="12.75">
      <c r="A5" s="67"/>
      <c r="B5" s="111" t="s">
        <v>56</v>
      </c>
      <c r="C5" s="112">
        <v>552</v>
      </c>
      <c r="D5" s="112">
        <v>96</v>
      </c>
      <c r="E5" s="112">
        <f t="shared" si="0"/>
        <v>648</v>
      </c>
      <c r="F5" s="114">
        <f>E5/(682/1000)</f>
        <v>950.1466275659824</v>
      </c>
      <c r="G5" s="97"/>
      <c r="H5" s="97"/>
      <c r="I5" s="105"/>
      <c r="J5" s="83"/>
      <c r="K5" s="83"/>
      <c r="L5" s="83"/>
      <c r="M5" s="83"/>
      <c r="N5" s="83"/>
      <c r="O5" s="83"/>
      <c r="P5" s="83"/>
      <c r="Q5" s="120"/>
      <c r="R5" s="119"/>
    </row>
    <row r="6" spans="1:18" ht="12.75">
      <c r="A6" s="67"/>
      <c r="B6" s="111" t="s">
        <v>57</v>
      </c>
      <c r="C6" s="112">
        <v>543</v>
      </c>
      <c r="D6" s="112">
        <v>96</v>
      </c>
      <c r="E6" s="112">
        <f t="shared" si="0"/>
        <v>639</v>
      </c>
      <c r="F6" s="114">
        <f>E6/(682/1000)</f>
        <v>936.9501466275659</v>
      </c>
      <c r="G6" s="97"/>
      <c r="H6" s="97"/>
      <c r="I6" s="105"/>
      <c r="J6" s="83"/>
      <c r="K6" s="83"/>
      <c r="L6" s="83"/>
      <c r="M6" s="83"/>
      <c r="N6" s="83"/>
      <c r="O6" s="83"/>
      <c r="P6" s="83"/>
      <c r="Q6" s="118"/>
      <c r="R6" s="119"/>
    </row>
    <row r="7" spans="1:18" ht="12.75">
      <c r="A7" s="67"/>
      <c r="B7" s="111" t="s">
        <v>59</v>
      </c>
      <c r="C7" s="112">
        <v>367</v>
      </c>
      <c r="D7" s="112">
        <v>0</v>
      </c>
      <c r="E7" s="112">
        <f t="shared" si="0"/>
        <v>367</v>
      </c>
      <c r="F7" s="114">
        <f>E7/(682/1000)</f>
        <v>538.1231671554252</v>
      </c>
      <c r="G7" s="97"/>
      <c r="H7" s="67"/>
      <c r="I7" s="105"/>
      <c r="J7" s="83"/>
      <c r="K7" s="83"/>
      <c r="L7" s="83"/>
      <c r="M7" s="83"/>
      <c r="N7" s="83"/>
      <c r="O7" s="83"/>
      <c r="P7" s="83"/>
      <c r="Q7" s="118"/>
      <c r="R7" s="119"/>
    </row>
    <row r="8" spans="1:18" ht="12.75">
      <c r="A8" s="67"/>
      <c r="B8" s="111" t="s">
        <v>58</v>
      </c>
      <c r="C8" s="112">
        <v>295</v>
      </c>
      <c r="D8" s="112">
        <v>0</v>
      </c>
      <c r="E8" s="112">
        <f t="shared" si="0"/>
        <v>295</v>
      </c>
      <c r="F8" s="114">
        <f>E8/(682/1000)</f>
        <v>432.5513196480938</v>
      </c>
      <c r="G8" s="67"/>
      <c r="H8" s="67"/>
      <c r="I8" s="105"/>
      <c r="J8" s="83"/>
      <c r="K8" s="83"/>
      <c r="L8" s="83"/>
      <c r="M8" s="83"/>
      <c r="N8" s="83"/>
      <c r="O8" s="83"/>
      <c r="P8" s="83"/>
      <c r="Q8" s="118"/>
      <c r="R8" s="119"/>
    </row>
    <row r="9" spans="1:18" ht="12.75">
      <c r="A9" s="67"/>
      <c r="B9" s="111" t="s">
        <v>60</v>
      </c>
      <c r="C9" s="112">
        <v>160</v>
      </c>
      <c r="D9" s="112">
        <v>0</v>
      </c>
      <c r="E9" s="112">
        <f t="shared" si="0"/>
        <v>160</v>
      </c>
      <c r="F9" s="114">
        <f>E9/(682/1000)</f>
        <v>234.6041055718475</v>
      </c>
      <c r="G9" s="67"/>
      <c r="H9" s="67"/>
      <c r="I9" s="105"/>
      <c r="J9" s="83"/>
      <c r="K9" s="83"/>
      <c r="L9" s="83"/>
      <c r="M9" s="83"/>
      <c r="N9" s="83"/>
      <c r="O9" s="83"/>
      <c r="P9" s="83"/>
      <c r="Q9" s="118"/>
      <c r="R9" s="119"/>
    </row>
    <row r="10" spans="1:18" ht="12.75">
      <c r="A10" s="67"/>
      <c r="B10" s="98"/>
      <c r="C10" s="98"/>
      <c r="D10" s="98"/>
      <c r="E10" s="98"/>
      <c r="F10" s="22"/>
      <c r="G10" s="67"/>
      <c r="H10" s="67"/>
      <c r="I10" s="67"/>
      <c r="J10" s="67"/>
      <c r="K10" s="67"/>
      <c r="L10" s="67"/>
      <c r="M10" s="67"/>
      <c r="N10" s="67"/>
      <c r="O10" s="67"/>
      <c r="P10" s="99"/>
      <c r="Q10" s="67"/>
      <c r="R10" s="67"/>
    </row>
    <row r="11" spans="1:18" ht="12.75">
      <c r="A11" s="67"/>
      <c r="B11" s="98"/>
      <c r="C11" s="98"/>
      <c r="D11" s="98"/>
      <c r="E11" s="98"/>
      <c r="F11" s="22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3.5" thickBot="1">
      <c r="A12" s="67" t="s">
        <v>61</v>
      </c>
      <c r="B12" s="107" t="s">
        <v>50</v>
      </c>
      <c r="C12" s="108" t="s">
        <v>51</v>
      </c>
      <c r="D12" s="108" t="s">
        <v>52</v>
      </c>
      <c r="E12" s="109" t="s">
        <v>53</v>
      </c>
      <c r="F12" s="110" t="s">
        <v>54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9" ht="18.75" thickBot="1">
      <c r="A13" s="67"/>
      <c r="B13" s="111" t="s">
        <v>55</v>
      </c>
      <c r="C13" s="112">
        <v>578</v>
      </c>
      <c r="D13" s="112">
        <v>0</v>
      </c>
      <c r="E13" s="112">
        <f aca="true" t="shared" si="1" ref="E13:E18">SUM(C13:D13)</f>
        <v>578</v>
      </c>
      <c r="F13" s="114">
        <v>1000</v>
      </c>
      <c r="G13" s="67"/>
      <c r="H13" s="67"/>
      <c r="I13" s="222" t="s">
        <v>35</v>
      </c>
      <c r="J13" s="223"/>
      <c r="K13" s="227"/>
      <c r="L13" s="227"/>
      <c r="M13" s="227"/>
      <c r="N13" s="227"/>
      <c r="O13" s="227"/>
      <c r="P13" s="228"/>
      <c r="Q13" s="28" t="s">
        <v>6</v>
      </c>
      <c r="R13" s="49" t="s">
        <v>27</v>
      </c>
      <c r="S13" s="50" t="s">
        <v>28</v>
      </c>
    </row>
    <row r="14" spans="1:19" ht="19.5" thickBot="1" thickTop="1">
      <c r="A14" s="67"/>
      <c r="B14" s="111" t="s">
        <v>56</v>
      </c>
      <c r="C14" s="112">
        <v>465</v>
      </c>
      <c r="D14" s="112">
        <v>94</v>
      </c>
      <c r="E14" s="112">
        <f t="shared" si="1"/>
        <v>559</v>
      </c>
      <c r="F14" s="114">
        <f>E14/(578/1000)</f>
        <v>967.128027681661</v>
      </c>
      <c r="G14" s="67"/>
      <c r="H14" s="67"/>
      <c r="I14" s="35" t="s">
        <v>7</v>
      </c>
      <c r="J14" s="124"/>
      <c r="K14" s="127">
        <f>F5</f>
        <v>950.1466275659824</v>
      </c>
      <c r="L14" s="128">
        <f>F14</f>
        <v>967.128027681661</v>
      </c>
      <c r="M14" s="129">
        <f>F25</f>
        <v>716.1654135338346</v>
      </c>
      <c r="N14" s="128">
        <f>F32</f>
        <v>920.9225700164745</v>
      </c>
      <c r="O14" s="128">
        <f>F40</f>
        <v>1000</v>
      </c>
      <c r="P14" s="128">
        <f>F49</f>
        <v>1000</v>
      </c>
      <c r="Q14" s="130">
        <f>SUM(K14:P14)-MINA(K14:P14)</f>
        <v>4838.197225264117</v>
      </c>
      <c r="R14" s="126" t="s">
        <v>15</v>
      </c>
      <c r="S14" s="48"/>
    </row>
    <row r="15" spans="1:19" ht="19.5" thickBot="1" thickTop="1">
      <c r="A15" s="67"/>
      <c r="B15" s="111" t="s">
        <v>58</v>
      </c>
      <c r="C15" s="112">
        <v>433</v>
      </c>
      <c r="D15" s="112">
        <v>0</v>
      </c>
      <c r="E15" s="112">
        <f t="shared" si="1"/>
        <v>433</v>
      </c>
      <c r="F15" s="114">
        <f>E15/(578/1000)</f>
        <v>749.1349480968859</v>
      </c>
      <c r="G15" s="67"/>
      <c r="H15" s="67"/>
      <c r="I15" s="35" t="s">
        <v>66</v>
      </c>
      <c r="J15" s="125"/>
      <c r="K15" s="131">
        <f>F6</f>
        <v>936.9501466275659</v>
      </c>
      <c r="L15" s="116">
        <f>F17</f>
        <v>430.7958477508651</v>
      </c>
      <c r="M15" s="115">
        <f>F23</f>
        <v>862.781954887218</v>
      </c>
      <c r="N15" s="115">
        <f>F31</f>
        <v>1000</v>
      </c>
      <c r="O15" s="115">
        <f>F41</f>
        <v>963.6963696369637</v>
      </c>
      <c r="P15" s="115">
        <f>F50</f>
        <v>736.9369369369368</v>
      </c>
      <c r="Q15" s="132">
        <f>SUM(K15:P15)-MINA(K15:P15)</f>
        <v>4500.3654080886845</v>
      </c>
      <c r="R15" s="137" t="s">
        <v>16</v>
      </c>
      <c r="S15" s="58"/>
    </row>
    <row r="16" spans="1:19" ht="19.5" thickBot="1" thickTop="1">
      <c r="A16" s="67"/>
      <c r="B16" s="111" t="s">
        <v>59</v>
      </c>
      <c r="C16" s="112">
        <v>286</v>
      </c>
      <c r="D16" s="112">
        <v>55</v>
      </c>
      <c r="E16" s="112">
        <f t="shared" si="1"/>
        <v>341</v>
      </c>
      <c r="F16" s="114">
        <f>E16/(578/1000)</f>
        <v>589.9653979238755</v>
      </c>
      <c r="G16" s="67"/>
      <c r="H16" s="67"/>
      <c r="I16" s="225" t="s">
        <v>9</v>
      </c>
      <c r="J16" s="229"/>
      <c r="K16" s="133">
        <f>F8</f>
        <v>432.5513196480938</v>
      </c>
      <c r="L16" s="115">
        <f>F15</f>
        <v>749.1349480968859</v>
      </c>
      <c r="M16" s="115">
        <f>F24</f>
        <v>774.4360902255638</v>
      </c>
      <c r="N16" s="115">
        <f>F33</f>
        <v>805.6013179571664</v>
      </c>
      <c r="O16" s="115">
        <f>F43</f>
        <v>613.8613861386139</v>
      </c>
      <c r="P16" s="115">
        <f>F51</f>
        <v>711.7117117117117</v>
      </c>
      <c r="Q16" s="132">
        <f>SUM(K16:P16)-MINA(K16:P16)</f>
        <v>3654.7454541299417</v>
      </c>
      <c r="R16" s="138" t="s">
        <v>17</v>
      </c>
      <c r="S16" s="47"/>
    </row>
    <row r="17" spans="1:19" ht="19.5" thickBot="1" thickTop="1">
      <c r="A17" s="67"/>
      <c r="B17" s="111" t="s">
        <v>57</v>
      </c>
      <c r="C17" s="112">
        <v>249</v>
      </c>
      <c r="D17" s="113">
        <v>0</v>
      </c>
      <c r="E17" s="112">
        <f t="shared" si="1"/>
        <v>249</v>
      </c>
      <c r="F17" s="114">
        <f>E17/(578/1000)</f>
        <v>430.7958477508651</v>
      </c>
      <c r="G17" s="67"/>
      <c r="H17" s="67"/>
      <c r="I17" s="35" t="s">
        <v>31</v>
      </c>
      <c r="J17" s="125"/>
      <c r="K17" s="131">
        <f>F7</f>
        <v>538.1231671554252</v>
      </c>
      <c r="L17" s="115">
        <f>F16</f>
        <v>589.9653979238755</v>
      </c>
      <c r="M17" s="116">
        <f>F27</f>
        <v>0</v>
      </c>
      <c r="N17" s="115">
        <f>F34</f>
        <v>583.1960461285008</v>
      </c>
      <c r="O17" s="115">
        <f>F42</f>
        <v>783.8283828382838</v>
      </c>
      <c r="P17" s="115">
        <f>F52</f>
        <v>661.2612612612612</v>
      </c>
      <c r="Q17" s="132">
        <f>SUM(K17:P17)-MINA(K17:P17)</f>
        <v>3156.374255307346</v>
      </c>
      <c r="R17" s="139" t="s">
        <v>18</v>
      </c>
      <c r="S17" s="47"/>
    </row>
    <row r="18" spans="1:19" ht="19.5" thickBot="1" thickTop="1">
      <c r="A18" s="67"/>
      <c r="B18" s="111" t="s">
        <v>60</v>
      </c>
      <c r="C18" s="112">
        <v>150</v>
      </c>
      <c r="D18" s="112">
        <v>60</v>
      </c>
      <c r="E18" s="112">
        <f t="shared" si="1"/>
        <v>210</v>
      </c>
      <c r="F18" s="114">
        <f>E18/(578/1000)</f>
        <v>363.3217993079585</v>
      </c>
      <c r="G18" s="67"/>
      <c r="H18" s="67"/>
      <c r="I18" s="35" t="s">
        <v>30</v>
      </c>
      <c r="J18" s="33"/>
      <c r="K18" s="131">
        <f>F4</f>
        <v>1000</v>
      </c>
      <c r="L18" s="115">
        <f>F13</f>
        <v>1000</v>
      </c>
      <c r="M18" s="115">
        <f>F22</f>
        <v>1000</v>
      </c>
      <c r="N18" s="116">
        <v>0</v>
      </c>
      <c r="O18" s="115">
        <v>0</v>
      </c>
      <c r="P18" s="115">
        <v>0</v>
      </c>
      <c r="Q18" s="132">
        <v>3000</v>
      </c>
      <c r="R18" s="140" t="s">
        <v>19</v>
      </c>
      <c r="S18" s="48"/>
    </row>
    <row r="19" spans="1:19" ht="19.5" thickBot="1" thickTop="1">
      <c r="A19" s="67"/>
      <c r="B19" s="22"/>
      <c r="C19" s="22"/>
      <c r="D19" s="22"/>
      <c r="E19" s="22"/>
      <c r="F19" s="22"/>
      <c r="G19" s="67"/>
      <c r="H19" s="67"/>
      <c r="I19" s="136" t="s">
        <v>34</v>
      </c>
      <c r="J19" s="37"/>
      <c r="K19" s="134">
        <f>F9</f>
        <v>234.6041055718475</v>
      </c>
      <c r="L19" s="122">
        <f>F18</f>
        <v>363.3217993079585</v>
      </c>
      <c r="M19" s="122">
        <f>F26</f>
        <v>468.04511278195486</v>
      </c>
      <c r="N19" s="123">
        <f>F35</f>
        <v>154.85996705107084</v>
      </c>
      <c r="O19" s="122">
        <f>F44</f>
        <v>400.990099009901</v>
      </c>
      <c r="P19" s="122">
        <f>F53</f>
        <v>434.2342342342342</v>
      </c>
      <c r="Q19" s="135">
        <f>SUM(K19:P19)-MINA(K19:P19)</f>
        <v>1901.1953509058958</v>
      </c>
      <c r="R19" s="121" t="s">
        <v>20</v>
      </c>
      <c r="S19" s="58"/>
    </row>
    <row r="20" spans="1:19" ht="18.75" thickTop="1">
      <c r="A20" s="67"/>
      <c r="B20" s="22"/>
      <c r="C20" s="22"/>
      <c r="D20" s="22"/>
      <c r="E20" s="22"/>
      <c r="F20" s="22"/>
      <c r="G20" s="67"/>
      <c r="H20" s="67"/>
      <c r="I20" s="100"/>
      <c r="J20" s="117"/>
      <c r="K20" s="92"/>
      <c r="L20" s="92"/>
      <c r="M20" s="93"/>
      <c r="N20" s="92"/>
      <c r="O20" s="92"/>
      <c r="P20" s="92"/>
      <c r="Q20" s="102">
        <f>SUM(K20:L20,N20:P20)</f>
        <v>0</v>
      </c>
      <c r="R20" s="18"/>
      <c r="S20" s="101"/>
    </row>
    <row r="21" spans="1:20" ht="12.75">
      <c r="A21" s="67" t="s">
        <v>62</v>
      </c>
      <c r="B21" s="107" t="s">
        <v>50</v>
      </c>
      <c r="C21" s="108" t="s">
        <v>51</v>
      </c>
      <c r="D21" s="108" t="s">
        <v>52</v>
      </c>
      <c r="E21" s="109" t="s">
        <v>53</v>
      </c>
      <c r="F21" s="110" t="s">
        <v>54</v>
      </c>
      <c r="G21" s="67"/>
      <c r="H21" s="67"/>
      <c r="I21" s="18"/>
      <c r="J21" s="18"/>
      <c r="K21" s="92"/>
      <c r="L21" s="92"/>
      <c r="M21" s="93"/>
      <c r="N21" s="92"/>
      <c r="O21" s="92"/>
      <c r="P21" s="92"/>
      <c r="Q21" s="102"/>
      <c r="R21" s="18"/>
      <c r="S21" s="18"/>
      <c r="T21" s="18"/>
    </row>
    <row r="22" spans="1:20" ht="18">
      <c r="A22" s="67"/>
      <c r="B22" s="111" t="s">
        <v>55</v>
      </c>
      <c r="C22" s="112">
        <v>442</v>
      </c>
      <c r="D22" s="112">
        <v>90</v>
      </c>
      <c r="E22" s="112">
        <f aca="true" t="shared" si="2" ref="E22:E27">SUM(C22:D22)</f>
        <v>532</v>
      </c>
      <c r="F22" s="114">
        <v>1000</v>
      </c>
      <c r="G22" s="67"/>
      <c r="H22" s="67"/>
      <c r="I22" s="103"/>
      <c r="J22" s="18"/>
      <c r="K22" s="92"/>
      <c r="L22" s="92"/>
      <c r="M22" s="93"/>
      <c r="N22" s="92"/>
      <c r="O22" s="92"/>
      <c r="P22" s="92"/>
      <c r="Q22" s="102"/>
      <c r="R22" s="104"/>
      <c r="S22" s="18"/>
      <c r="T22" s="18"/>
    </row>
    <row r="23" spans="1:20" ht="18">
      <c r="A23" s="67"/>
      <c r="B23" s="111" t="s">
        <v>57</v>
      </c>
      <c r="C23" s="112">
        <v>429</v>
      </c>
      <c r="D23" s="113">
        <v>30</v>
      </c>
      <c r="E23" s="112">
        <f t="shared" si="2"/>
        <v>459</v>
      </c>
      <c r="F23" s="114">
        <f>E23/(532/1000)</f>
        <v>862.781954887218</v>
      </c>
      <c r="G23" s="67"/>
      <c r="H23" s="67"/>
      <c r="I23" s="18"/>
      <c r="J23" s="18"/>
      <c r="K23" s="92"/>
      <c r="L23" s="92"/>
      <c r="M23" s="93"/>
      <c r="N23" s="92"/>
      <c r="O23" s="92"/>
      <c r="P23" s="92"/>
      <c r="Q23" s="102"/>
      <c r="R23" s="104"/>
      <c r="S23" s="18"/>
      <c r="T23" s="18"/>
    </row>
    <row r="24" spans="1:20" ht="12.75">
      <c r="A24" s="67"/>
      <c r="B24" s="111" t="s">
        <v>58</v>
      </c>
      <c r="C24" s="112">
        <v>327</v>
      </c>
      <c r="D24" s="112">
        <v>85</v>
      </c>
      <c r="E24" s="112">
        <f t="shared" si="2"/>
        <v>412</v>
      </c>
      <c r="F24" s="114">
        <f>E24/(532/1000)</f>
        <v>774.4360902255638</v>
      </c>
      <c r="G24" s="67"/>
      <c r="H24" s="6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8"/>
      <c r="T24" s="18"/>
    </row>
    <row r="25" spans="1:20" ht="12.75">
      <c r="A25" s="67"/>
      <c r="B25" s="111" t="s">
        <v>56</v>
      </c>
      <c r="C25" s="112">
        <v>381</v>
      </c>
      <c r="D25" s="112">
        <v>0</v>
      </c>
      <c r="E25" s="112">
        <f t="shared" si="2"/>
        <v>381</v>
      </c>
      <c r="F25" s="114">
        <f>E25/(532/1000)</f>
        <v>716.1654135338346</v>
      </c>
      <c r="G25" s="67"/>
      <c r="H25" s="67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8"/>
      <c r="T25" s="18"/>
    </row>
    <row r="26" spans="1:18" ht="12.75">
      <c r="A26" s="67"/>
      <c r="B26" s="111" t="s">
        <v>60</v>
      </c>
      <c r="C26" s="112">
        <v>249</v>
      </c>
      <c r="D26" s="112">
        <v>0</v>
      </c>
      <c r="E26" s="112">
        <f t="shared" si="2"/>
        <v>249</v>
      </c>
      <c r="F26" s="114">
        <f>E26/(532/1000)</f>
        <v>468.04511278195486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ht="12.75">
      <c r="A27" s="67"/>
      <c r="B27" s="111" t="s">
        <v>59</v>
      </c>
      <c r="C27" s="112">
        <v>0</v>
      </c>
      <c r="D27" s="112">
        <v>0</v>
      </c>
      <c r="E27" s="112">
        <f t="shared" si="2"/>
        <v>0</v>
      </c>
      <c r="F27" s="114">
        <f>E27/(532/1000)</f>
        <v>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>
      <c r="A28" s="67"/>
      <c r="B28" s="22"/>
      <c r="C28" s="22"/>
      <c r="D28" s="22"/>
      <c r="E28" s="22"/>
      <c r="F28" s="22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ht="12.75">
      <c r="A29" s="67"/>
      <c r="B29" s="22"/>
      <c r="C29" s="22"/>
      <c r="D29" s="22"/>
      <c r="E29" s="22"/>
      <c r="F29" s="22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ht="12.75">
      <c r="A30" s="67" t="s">
        <v>63</v>
      </c>
      <c r="B30" s="107" t="s">
        <v>50</v>
      </c>
      <c r="C30" s="108" t="s">
        <v>51</v>
      </c>
      <c r="D30" s="108" t="s">
        <v>52</v>
      </c>
      <c r="E30" s="109" t="s">
        <v>53</v>
      </c>
      <c r="F30" s="110" t="s">
        <v>54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ht="12.75">
      <c r="A31" s="67"/>
      <c r="B31" s="111" t="s">
        <v>57</v>
      </c>
      <c r="C31" s="112">
        <v>527</v>
      </c>
      <c r="D31" s="113">
        <v>80</v>
      </c>
      <c r="E31" s="112">
        <f aca="true" t="shared" si="3" ref="E31:E36">SUM(C31:D31)</f>
        <v>607</v>
      </c>
      <c r="F31" s="114">
        <v>1000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>
      <c r="A32" s="67"/>
      <c r="B32" s="111" t="s">
        <v>56</v>
      </c>
      <c r="C32" s="112">
        <v>559</v>
      </c>
      <c r="D32" s="112">
        <v>0</v>
      </c>
      <c r="E32" s="112">
        <f t="shared" si="3"/>
        <v>559</v>
      </c>
      <c r="F32" s="114">
        <f>E32/(607/1000)</f>
        <v>920.9225700164745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12.75">
      <c r="A33" s="67"/>
      <c r="B33" s="111" t="s">
        <v>58</v>
      </c>
      <c r="C33" s="112">
        <v>489</v>
      </c>
      <c r="D33" s="112">
        <v>0</v>
      </c>
      <c r="E33" s="112">
        <f t="shared" si="3"/>
        <v>489</v>
      </c>
      <c r="F33" s="114">
        <f>E33/(607/1000)</f>
        <v>805.6013179571664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.75">
      <c r="A34" s="67"/>
      <c r="B34" s="111" t="s">
        <v>59</v>
      </c>
      <c r="C34" s="112">
        <v>354</v>
      </c>
      <c r="D34" s="112">
        <v>0</v>
      </c>
      <c r="E34" s="112">
        <f t="shared" si="3"/>
        <v>354</v>
      </c>
      <c r="F34" s="114">
        <f>E34/(607/1000)</f>
        <v>583.1960461285008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8" ht="12.75">
      <c r="A35" s="67"/>
      <c r="B35" s="111" t="s">
        <v>60</v>
      </c>
      <c r="C35" s="112">
        <v>94</v>
      </c>
      <c r="D35" s="112">
        <v>0</v>
      </c>
      <c r="E35" s="112">
        <f t="shared" si="3"/>
        <v>94</v>
      </c>
      <c r="F35" s="114">
        <f>E35/(607/1000)</f>
        <v>154.85996705107084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1:18" ht="12.75">
      <c r="A36" s="67"/>
      <c r="B36" s="111" t="s">
        <v>55</v>
      </c>
      <c r="C36" s="112">
        <v>0</v>
      </c>
      <c r="D36" s="112">
        <v>0</v>
      </c>
      <c r="E36" s="112">
        <f t="shared" si="3"/>
        <v>0</v>
      </c>
      <c r="F36" s="114">
        <f>E36/(607/1000)</f>
        <v>0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>
      <c r="A37" s="67"/>
      <c r="B37" s="22"/>
      <c r="C37" s="98"/>
      <c r="D37" s="22"/>
      <c r="E37" s="22"/>
      <c r="F37" s="22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67"/>
      <c r="B38" s="22"/>
      <c r="C38" s="22"/>
      <c r="D38" s="22"/>
      <c r="E38" s="22"/>
      <c r="F38" s="22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18" ht="12.75">
      <c r="A39" s="67" t="s">
        <v>64</v>
      </c>
      <c r="B39" s="107" t="s">
        <v>50</v>
      </c>
      <c r="C39" s="108" t="s">
        <v>51</v>
      </c>
      <c r="D39" s="108" t="s">
        <v>52</v>
      </c>
      <c r="E39" s="109" t="s">
        <v>53</v>
      </c>
      <c r="F39" s="110" t="s">
        <v>54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ht="12.75">
      <c r="A40" s="67"/>
      <c r="B40" s="111" t="s">
        <v>56</v>
      </c>
      <c r="C40" s="112">
        <v>521</v>
      </c>
      <c r="D40" s="112">
        <v>85</v>
      </c>
      <c r="E40" s="112">
        <f aca="true" t="shared" si="4" ref="E40:E45">SUM(C40:D40)</f>
        <v>606</v>
      </c>
      <c r="F40" s="106">
        <v>1000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1:18" ht="12.75">
      <c r="A41" s="67"/>
      <c r="B41" s="111" t="s">
        <v>57</v>
      </c>
      <c r="C41" s="112">
        <v>494</v>
      </c>
      <c r="D41" s="113">
        <v>90</v>
      </c>
      <c r="E41" s="112">
        <f t="shared" si="4"/>
        <v>584</v>
      </c>
      <c r="F41" s="114">
        <f>E41/(606/1000)</f>
        <v>963.6963696369637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.75">
      <c r="A42" s="67"/>
      <c r="B42" s="111" t="s">
        <v>59</v>
      </c>
      <c r="C42" s="112">
        <v>395</v>
      </c>
      <c r="D42" s="112">
        <v>80</v>
      </c>
      <c r="E42" s="112">
        <f t="shared" si="4"/>
        <v>475</v>
      </c>
      <c r="F42" s="114">
        <f>E42/(606/1000)</f>
        <v>783.8283828382838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12.75">
      <c r="A43" s="67"/>
      <c r="B43" s="111" t="s">
        <v>58</v>
      </c>
      <c r="C43" s="112">
        <v>372</v>
      </c>
      <c r="D43" s="112">
        <v>0</v>
      </c>
      <c r="E43" s="112">
        <f t="shared" si="4"/>
        <v>372</v>
      </c>
      <c r="F43" s="114">
        <f>E43/(606/1000)</f>
        <v>613.8613861386139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18" ht="12.75">
      <c r="A44" s="67"/>
      <c r="B44" s="111" t="s">
        <v>60</v>
      </c>
      <c r="C44" s="112">
        <v>178</v>
      </c>
      <c r="D44" s="112">
        <v>65</v>
      </c>
      <c r="E44" s="112">
        <f t="shared" si="4"/>
        <v>243</v>
      </c>
      <c r="F44" s="114">
        <f>E44/(606/1000)</f>
        <v>400.990099009901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2.75">
      <c r="A45" s="67"/>
      <c r="B45" s="111" t="s">
        <v>55</v>
      </c>
      <c r="C45" s="112">
        <v>0</v>
      </c>
      <c r="D45" s="112">
        <v>0</v>
      </c>
      <c r="E45" s="112">
        <f t="shared" si="4"/>
        <v>0</v>
      </c>
      <c r="F45" s="114">
        <f>E45/(606/1000)</f>
        <v>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2.75">
      <c r="A46" s="67"/>
      <c r="B46" s="22"/>
      <c r="C46" s="22"/>
      <c r="D46" s="22"/>
      <c r="E46" s="22"/>
      <c r="F46" s="2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8" ht="12.75">
      <c r="A47" s="67"/>
      <c r="B47" s="22"/>
      <c r="C47" s="22"/>
      <c r="D47" s="22"/>
      <c r="E47" s="22"/>
      <c r="F47" s="22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18" ht="12.75">
      <c r="A48" s="67" t="s">
        <v>65</v>
      </c>
      <c r="B48" s="107" t="s">
        <v>50</v>
      </c>
      <c r="C48" s="108" t="s">
        <v>51</v>
      </c>
      <c r="D48" s="108" t="s">
        <v>52</v>
      </c>
      <c r="E48" s="109" t="s">
        <v>53</v>
      </c>
      <c r="F48" s="110" t="s">
        <v>54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1:18" ht="12.75">
      <c r="A49" s="67"/>
      <c r="B49" s="111" t="s">
        <v>56</v>
      </c>
      <c r="C49" s="112">
        <v>555</v>
      </c>
      <c r="D49" s="112">
        <v>0</v>
      </c>
      <c r="E49" s="112">
        <f aca="true" t="shared" si="5" ref="E49:E54">SUM(C49:D49)</f>
        <v>555</v>
      </c>
      <c r="F49" s="106">
        <v>1000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1:18" ht="12.75">
      <c r="A50" s="67"/>
      <c r="B50" s="111" t="s">
        <v>57</v>
      </c>
      <c r="C50" s="112">
        <v>329</v>
      </c>
      <c r="D50" s="113">
        <v>80</v>
      </c>
      <c r="E50" s="112">
        <f t="shared" si="5"/>
        <v>409</v>
      </c>
      <c r="F50" s="114">
        <f>E50/(555/1000)</f>
        <v>736.9369369369368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1:18" ht="12.75">
      <c r="A51" s="67"/>
      <c r="B51" s="111" t="s">
        <v>58</v>
      </c>
      <c r="C51" s="112">
        <v>340</v>
      </c>
      <c r="D51" s="112">
        <v>55</v>
      </c>
      <c r="E51" s="112">
        <f t="shared" si="5"/>
        <v>395</v>
      </c>
      <c r="F51" s="114">
        <f>E51/(555/1000)</f>
        <v>711.7117117117117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1:18" ht="12.75">
      <c r="A52" s="67"/>
      <c r="B52" s="111" t="s">
        <v>59</v>
      </c>
      <c r="C52" s="112">
        <v>307</v>
      </c>
      <c r="D52" s="112">
        <v>60</v>
      </c>
      <c r="E52" s="112">
        <f t="shared" si="5"/>
        <v>367</v>
      </c>
      <c r="F52" s="114">
        <f>E52/(555/1000)</f>
        <v>661.2612612612612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1:18" ht="12.75">
      <c r="A53" s="67"/>
      <c r="B53" s="111" t="s">
        <v>60</v>
      </c>
      <c r="C53" s="112">
        <v>241</v>
      </c>
      <c r="D53" s="112">
        <v>0</v>
      </c>
      <c r="E53" s="112">
        <f t="shared" si="5"/>
        <v>241</v>
      </c>
      <c r="F53" s="114">
        <f>E53/(555/1000)</f>
        <v>434.2342342342342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12.75">
      <c r="A54" s="67"/>
      <c r="B54" s="111" t="s">
        <v>55</v>
      </c>
      <c r="C54" s="112">
        <v>0</v>
      </c>
      <c r="D54" s="113">
        <v>0</v>
      </c>
      <c r="E54" s="112">
        <f t="shared" si="5"/>
        <v>0</v>
      </c>
      <c r="F54" s="114">
        <f>E54/(555/1000)</f>
        <v>0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6" ht="12.75">
      <c r="B55" s="18"/>
      <c r="C55" s="18"/>
      <c r="D55" s="18"/>
      <c r="E55" s="18"/>
      <c r="F55" s="18"/>
    </row>
  </sheetData>
  <sheetProtection/>
  <mergeCells count="2">
    <mergeCell ref="I13:P13"/>
    <mergeCell ref="I16:J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37" sqref="H37"/>
    </sheetView>
  </sheetViews>
  <sheetFormatPr defaultColWidth="9.140625" defaultRowHeight="12.75"/>
  <cols>
    <col min="2" max="2" width="16.28125" style="0" customWidth="1"/>
  </cols>
  <sheetData>
    <row r="1" spans="1:11" ht="15.75">
      <c r="A1" s="171" t="s">
        <v>77</v>
      </c>
      <c r="B1" s="171"/>
      <c r="C1" s="172"/>
      <c r="D1" s="172"/>
      <c r="E1" s="173"/>
      <c r="F1" s="173"/>
      <c r="G1" s="173"/>
      <c r="H1" s="173"/>
      <c r="I1" s="174"/>
      <c r="J1" s="173"/>
      <c r="K1" s="174"/>
    </row>
    <row r="2" spans="1:11" ht="15.75" thickBot="1">
      <c r="A2" s="174"/>
      <c r="B2" s="174"/>
      <c r="C2" s="173"/>
      <c r="D2" s="173"/>
      <c r="E2" s="173"/>
      <c r="F2" s="173"/>
      <c r="G2" s="173"/>
      <c r="H2" s="173"/>
      <c r="I2" s="174"/>
      <c r="J2" s="173"/>
      <c r="K2" s="174"/>
    </row>
    <row r="3" spans="1:11" ht="15.75" thickBot="1">
      <c r="A3" s="175" t="s">
        <v>78</v>
      </c>
      <c r="B3" s="176" t="s">
        <v>79</v>
      </c>
      <c r="C3" s="176" t="s">
        <v>80</v>
      </c>
      <c r="D3" s="176" t="s">
        <v>81</v>
      </c>
      <c r="E3" s="176" t="s">
        <v>82</v>
      </c>
      <c r="F3" s="176" t="s">
        <v>83</v>
      </c>
      <c r="G3" s="176" t="s">
        <v>84</v>
      </c>
      <c r="H3" s="176" t="s">
        <v>85</v>
      </c>
      <c r="I3" s="177" t="s">
        <v>3</v>
      </c>
      <c r="J3" s="178"/>
      <c r="K3" s="174"/>
    </row>
    <row r="4" spans="1:11" ht="15">
      <c r="A4" s="179">
        <v>1</v>
      </c>
      <c r="B4" s="180" t="s">
        <v>9</v>
      </c>
      <c r="C4" s="181">
        <v>1000</v>
      </c>
      <c r="D4" s="182">
        <v>998.3870967741935</v>
      </c>
      <c r="E4" s="183">
        <v>762.684124386252</v>
      </c>
      <c r="F4" s="182">
        <v>920.7746478873239</v>
      </c>
      <c r="G4" s="184">
        <v>1000</v>
      </c>
      <c r="H4" s="182">
        <v>951.3343799058085</v>
      </c>
      <c r="I4" s="185">
        <f>SUM(C4:H4)</f>
        <v>5633.1802489535785</v>
      </c>
      <c r="J4" s="178"/>
      <c r="K4" s="174"/>
    </row>
    <row r="5" spans="1:11" ht="15">
      <c r="A5" s="186">
        <v>2</v>
      </c>
      <c r="B5" s="187" t="s">
        <v>31</v>
      </c>
      <c r="C5" s="188">
        <v>936.4791288566244</v>
      </c>
      <c r="D5" s="189">
        <v>917.741935483871</v>
      </c>
      <c r="E5" s="190">
        <v>931.2602291325695</v>
      </c>
      <c r="F5" s="191">
        <v>1000</v>
      </c>
      <c r="G5" s="190">
        <v>934.2105263157895</v>
      </c>
      <c r="H5" s="190">
        <v>941.9152276295133</v>
      </c>
      <c r="I5" s="185">
        <f>SUM(C5:H5)</f>
        <v>5661.607047418368</v>
      </c>
      <c r="J5" s="178"/>
      <c r="K5" s="174"/>
    </row>
    <row r="6" spans="1:11" ht="15">
      <c r="A6" s="179">
        <v>3</v>
      </c>
      <c r="B6" s="187" t="s">
        <v>30</v>
      </c>
      <c r="C6" s="188">
        <v>998.1851179673321</v>
      </c>
      <c r="D6" s="191">
        <v>1000</v>
      </c>
      <c r="E6" s="191">
        <v>1000</v>
      </c>
      <c r="F6" s="190">
        <v>882.0422535211268</v>
      </c>
      <c r="G6" s="189">
        <v>796.9924812030075</v>
      </c>
      <c r="H6" s="190">
        <v>1000</v>
      </c>
      <c r="I6" s="185">
        <f>SUM(C6:H6)</f>
        <v>5677.219852691466</v>
      </c>
      <c r="J6" s="178"/>
      <c r="K6" s="174"/>
    </row>
    <row r="7" spans="1:11" ht="15">
      <c r="A7" s="186">
        <v>4</v>
      </c>
      <c r="B7" s="187" t="s">
        <v>86</v>
      </c>
      <c r="C7" s="188">
        <v>969.1470054446461</v>
      </c>
      <c r="D7" s="191">
        <v>0</v>
      </c>
      <c r="E7" s="191">
        <v>0</v>
      </c>
      <c r="F7" s="192">
        <v>0</v>
      </c>
      <c r="G7" s="190">
        <v>652.2556390977444</v>
      </c>
      <c r="H7" s="190">
        <v>671.8995290423862</v>
      </c>
      <c r="I7" s="185">
        <f>SUM(C7:H7)</f>
        <v>2293.302173584777</v>
      </c>
      <c r="J7" s="178"/>
      <c r="K7" s="174"/>
    </row>
    <row r="8" spans="1:11" ht="15.75" thickBot="1">
      <c r="A8" s="193">
        <v>5</v>
      </c>
      <c r="B8" s="194"/>
      <c r="C8" s="195"/>
      <c r="D8" s="195"/>
      <c r="E8" s="195"/>
      <c r="F8" s="195"/>
      <c r="G8" s="195"/>
      <c r="H8" s="195"/>
      <c r="I8" s="196"/>
      <c r="J8" s="178"/>
      <c r="K8" s="174"/>
    </row>
    <row r="9" spans="1:11" ht="15">
      <c r="A9" s="174"/>
      <c r="B9" s="174"/>
      <c r="C9" s="173"/>
      <c r="D9" s="173"/>
      <c r="E9" s="173"/>
      <c r="F9" s="173"/>
      <c r="G9" s="173"/>
      <c r="H9" s="173"/>
      <c r="I9" s="174"/>
      <c r="J9" s="173"/>
      <c r="K9" s="174"/>
    </row>
    <row r="10" spans="1:11" ht="15">
      <c r="A10" s="174"/>
      <c r="B10" s="174"/>
      <c r="C10" s="173"/>
      <c r="D10" s="173"/>
      <c r="E10" s="173"/>
      <c r="F10" s="173"/>
      <c r="G10" s="173"/>
      <c r="H10" s="173"/>
      <c r="I10" s="174"/>
      <c r="J10" s="173"/>
      <c r="K10" s="174"/>
    </row>
    <row r="11" spans="1:11" ht="15.75">
      <c r="A11" s="171" t="s">
        <v>87</v>
      </c>
      <c r="B11" s="171"/>
      <c r="C11" s="172"/>
      <c r="D11" s="172"/>
      <c r="E11" s="173"/>
      <c r="F11" s="173"/>
      <c r="G11" s="173"/>
      <c r="H11" s="173"/>
      <c r="I11" s="174"/>
      <c r="J11" s="173"/>
      <c r="K11" s="174"/>
    </row>
    <row r="12" spans="1:11" ht="15.75" thickBot="1">
      <c r="A12" s="174"/>
      <c r="B12" s="174"/>
      <c r="C12" s="173"/>
      <c r="D12" s="173"/>
      <c r="E12" s="173"/>
      <c r="F12" s="173"/>
      <c r="G12" s="173"/>
      <c r="H12" s="173"/>
      <c r="I12" s="174"/>
      <c r="J12" s="173"/>
      <c r="K12" s="174"/>
    </row>
    <row r="13" spans="1:11" ht="15.75" thickBot="1">
      <c r="A13" s="175" t="s">
        <v>78</v>
      </c>
      <c r="B13" s="176" t="s">
        <v>79</v>
      </c>
      <c r="C13" s="176" t="s">
        <v>80</v>
      </c>
      <c r="D13" s="176" t="s">
        <v>81</v>
      </c>
      <c r="E13" s="176" t="s">
        <v>82</v>
      </c>
      <c r="F13" s="176" t="s">
        <v>83</v>
      </c>
      <c r="G13" s="176" t="s">
        <v>84</v>
      </c>
      <c r="H13" s="176" t="s">
        <v>85</v>
      </c>
      <c r="I13" s="197" t="s">
        <v>3</v>
      </c>
      <c r="J13" s="177" t="s">
        <v>88</v>
      </c>
      <c r="K13" s="174"/>
    </row>
    <row r="14" spans="1:11" ht="15.75">
      <c r="A14" s="198">
        <v>1</v>
      </c>
      <c r="B14" s="180" t="s">
        <v>9</v>
      </c>
      <c r="C14" s="181">
        <v>1000</v>
      </c>
      <c r="D14" s="182">
        <v>998.3870967741935</v>
      </c>
      <c r="E14" s="199"/>
      <c r="F14" s="182">
        <v>920.7746478873239</v>
      </c>
      <c r="G14" s="184">
        <v>1000</v>
      </c>
      <c r="H14" s="182">
        <v>951.3343799058085</v>
      </c>
      <c r="I14" s="182">
        <f>SUM(C14:H14)</f>
        <v>4870.496124567326</v>
      </c>
      <c r="J14" s="200" t="s">
        <v>16</v>
      </c>
      <c r="K14" s="174"/>
    </row>
    <row r="15" spans="1:11" ht="15.75">
      <c r="A15" s="201">
        <v>2</v>
      </c>
      <c r="B15" s="187" t="s">
        <v>31</v>
      </c>
      <c r="C15" s="188">
        <v>936.4791288566244</v>
      </c>
      <c r="D15" s="202"/>
      <c r="E15" s="190">
        <v>931.2602291325695</v>
      </c>
      <c r="F15" s="191">
        <v>1000</v>
      </c>
      <c r="G15" s="190">
        <v>934.2105263157895</v>
      </c>
      <c r="H15" s="190">
        <v>941.9152276295133</v>
      </c>
      <c r="I15" s="182">
        <f>SUM(C15:H15)</f>
        <v>4743.865111934497</v>
      </c>
      <c r="J15" s="203" t="s">
        <v>17</v>
      </c>
      <c r="K15" s="174"/>
    </row>
    <row r="16" spans="1:11" ht="15.75">
      <c r="A16" s="198">
        <v>3</v>
      </c>
      <c r="B16" s="187" t="s">
        <v>30</v>
      </c>
      <c r="C16" s="188">
        <v>998.1851179673321</v>
      </c>
      <c r="D16" s="191">
        <v>1000</v>
      </c>
      <c r="E16" s="191">
        <v>1000</v>
      </c>
      <c r="F16" s="190">
        <v>882.0422535211268</v>
      </c>
      <c r="G16" s="202"/>
      <c r="H16" s="190">
        <v>1000</v>
      </c>
      <c r="I16" s="182">
        <f>SUM(C16:H16)</f>
        <v>4880.2273714884595</v>
      </c>
      <c r="J16" s="203" t="s">
        <v>15</v>
      </c>
      <c r="K16" s="174"/>
    </row>
    <row r="17" spans="1:11" ht="15.75">
      <c r="A17" s="201">
        <v>4</v>
      </c>
      <c r="B17" s="187" t="s">
        <v>86</v>
      </c>
      <c r="C17" s="188">
        <v>969.1470054446461</v>
      </c>
      <c r="D17" s="191">
        <v>0</v>
      </c>
      <c r="E17" s="191">
        <v>0</v>
      </c>
      <c r="F17" s="204"/>
      <c r="G17" s="190">
        <v>652.2556390977444</v>
      </c>
      <c r="H17" s="190">
        <v>671.8995290423862</v>
      </c>
      <c r="I17" s="182">
        <f>SUM(C17:H17)</f>
        <v>2293.302173584777</v>
      </c>
      <c r="J17" s="203" t="s">
        <v>18</v>
      </c>
      <c r="K17" s="174"/>
    </row>
    <row r="18" spans="1:11" ht="15">
      <c r="A18" s="198">
        <v>5</v>
      </c>
      <c r="B18" s="205"/>
      <c r="C18" s="201"/>
      <c r="D18" s="201"/>
      <c r="E18" s="201"/>
      <c r="F18" s="201"/>
      <c r="G18" s="201"/>
      <c r="H18" s="201"/>
      <c r="I18" s="205"/>
      <c r="J18" s="201"/>
      <c r="K18" s="174"/>
    </row>
    <row r="19" spans="1:11" ht="15">
      <c r="A19" s="174"/>
      <c r="B19" s="174"/>
      <c r="C19" s="173"/>
      <c r="D19" s="173"/>
      <c r="E19" s="173"/>
      <c r="F19" s="173"/>
      <c r="G19" s="173"/>
      <c r="H19" s="173"/>
      <c r="I19" s="174"/>
      <c r="J19" s="173"/>
      <c r="K19" s="174"/>
    </row>
    <row r="20" spans="1:11" ht="15">
      <c r="A20" s="174"/>
      <c r="B20" s="174"/>
      <c r="C20" s="173"/>
      <c r="D20" s="173"/>
      <c r="E20" s="173"/>
      <c r="F20" s="173"/>
      <c r="G20" s="173"/>
      <c r="H20" s="173"/>
      <c r="I20" s="174"/>
      <c r="J20" s="173"/>
      <c r="K20" s="174"/>
    </row>
    <row r="21" spans="1:11" ht="15">
      <c r="A21" s="174"/>
      <c r="B21" s="174" t="s">
        <v>89</v>
      </c>
      <c r="C21" s="173"/>
      <c r="D21" s="173"/>
      <c r="E21" s="173"/>
      <c r="F21" s="173"/>
      <c r="G21" s="173"/>
      <c r="H21" s="173"/>
      <c r="I21" s="174"/>
      <c r="J21" s="173"/>
      <c r="K21" s="1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P15">
      <selection activeCell="AF33" sqref="AF33"/>
    </sheetView>
  </sheetViews>
  <sheetFormatPr defaultColWidth="9.140625" defaultRowHeight="12.75"/>
  <cols>
    <col min="2" max="2" width="20.8515625" style="0" customWidth="1"/>
    <col min="13" max="13" width="19.57421875" style="0" customWidth="1"/>
    <col min="31" max="31" width="20.00390625" style="0" customWidth="1"/>
    <col min="32" max="32" width="24.28125" style="0" customWidth="1"/>
    <col min="33" max="33" width="32.28125" style="0" customWidth="1"/>
  </cols>
  <sheetData>
    <row r="1" spans="1:17" ht="13.5" thickTop="1">
      <c r="A1" s="210" t="s">
        <v>8</v>
      </c>
      <c r="B1" s="211"/>
      <c r="C1" s="211"/>
      <c r="D1" s="211"/>
      <c r="E1" s="211"/>
      <c r="F1" s="212"/>
      <c r="L1" s="210" t="s">
        <v>12</v>
      </c>
      <c r="M1" s="211"/>
      <c r="N1" s="211"/>
      <c r="O1" s="211"/>
      <c r="P1" s="211"/>
      <c r="Q1" s="212"/>
    </row>
    <row r="2" spans="1:17" ht="13.5" thickBot="1">
      <c r="A2" s="213"/>
      <c r="B2" s="214"/>
      <c r="C2" s="214"/>
      <c r="D2" s="214"/>
      <c r="E2" s="214"/>
      <c r="F2" s="215"/>
      <c r="L2" s="213"/>
      <c r="M2" s="214"/>
      <c r="N2" s="214"/>
      <c r="O2" s="214"/>
      <c r="P2" s="214"/>
      <c r="Q2" s="215"/>
    </row>
    <row r="3" spans="1:17" ht="17.25" thickBot="1" thickTop="1">
      <c r="A3" s="1" t="s">
        <v>0</v>
      </c>
      <c r="B3" s="2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216"/>
      <c r="H3" s="217"/>
      <c r="I3" s="217"/>
      <c r="J3" s="217"/>
      <c r="L3" s="1" t="s">
        <v>0</v>
      </c>
      <c r="M3" s="2" t="s">
        <v>1</v>
      </c>
      <c r="N3" s="3" t="s">
        <v>2</v>
      </c>
      <c r="O3" s="3" t="s">
        <v>5</v>
      </c>
      <c r="P3" s="3" t="s">
        <v>3</v>
      </c>
      <c r="Q3" s="3" t="s">
        <v>4</v>
      </c>
    </row>
    <row r="4" spans="1:17" ht="13.5" thickTop="1">
      <c r="A4" s="218">
        <v>1</v>
      </c>
      <c r="B4" s="4" t="s">
        <v>7</v>
      </c>
      <c r="C4" s="5">
        <v>576</v>
      </c>
      <c r="D4" s="5">
        <v>75</v>
      </c>
      <c r="E4" s="5">
        <f>C4+D4</f>
        <v>651</v>
      </c>
      <c r="F4" s="6">
        <v>1000</v>
      </c>
      <c r="H4" s="7"/>
      <c r="I4" s="7"/>
      <c r="J4" s="8"/>
      <c r="L4" s="218">
        <v>1</v>
      </c>
      <c r="M4" s="4" t="s">
        <v>7</v>
      </c>
      <c r="N4" s="5">
        <v>577</v>
      </c>
      <c r="O4" s="5">
        <v>95</v>
      </c>
      <c r="P4" s="5">
        <f>N4+O4</f>
        <v>672</v>
      </c>
      <c r="Q4" s="6">
        <v>1000</v>
      </c>
    </row>
    <row r="5" spans="1:17" ht="12.75">
      <c r="A5" s="219"/>
      <c r="B5" s="9" t="s">
        <v>30</v>
      </c>
      <c r="C5" s="10">
        <v>527</v>
      </c>
      <c r="D5" s="10">
        <v>65</v>
      </c>
      <c r="E5" s="5">
        <f aca="true" t="shared" si="0" ref="E5:E10">C5+D5</f>
        <v>592</v>
      </c>
      <c r="F5" s="6">
        <f aca="true" t="shared" si="1" ref="F5:F10">E5*1000/651</f>
        <v>909.3701996927804</v>
      </c>
      <c r="H5" s="7"/>
      <c r="I5" s="7"/>
      <c r="J5" s="8"/>
      <c r="L5" s="219"/>
      <c r="M5" s="9" t="s">
        <v>30</v>
      </c>
      <c r="N5" s="10">
        <v>0</v>
      </c>
      <c r="O5" s="10">
        <v>0</v>
      </c>
      <c r="P5" s="5">
        <f aca="true" t="shared" si="2" ref="P5:P10">N5+O5</f>
        <v>0</v>
      </c>
      <c r="Q5" s="6">
        <f aca="true" t="shared" si="3" ref="Q5:Q10">P5*1000/672</f>
        <v>0</v>
      </c>
    </row>
    <row r="6" spans="1:17" ht="12.75">
      <c r="A6" s="219"/>
      <c r="B6" s="9" t="s">
        <v>9</v>
      </c>
      <c r="C6" s="10">
        <v>393</v>
      </c>
      <c r="D6" s="10">
        <v>50</v>
      </c>
      <c r="E6" s="5">
        <f t="shared" si="0"/>
        <v>443</v>
      </c>
      <c r="F6" s="6">
        <f t="shared" si="1"/>
        <v>680.4915514592934</v>
      </c>
      <c r="H6" s="7"/>
      <c r="I6" s="7"/>
      <c r="J6" s="8"/>
      <c r="L6" s="219"/>
      <c r="M6" s="9" t="s">
        <v>9</v>
      </c>
      <c r="N6" s="10">
        <v>558</v>
      </c>
      <c r="O6" s="10">
        <v>85</v>
      </c>
      <c r="P6" s="5">
        <f t="shared" si="2"/>
        <v>643</v>
      </c>
      <c r="Q6" s="6">
        <f t="shared" si="3"/>
        <v>956.8452380952381</v>
      </c>
    </row>
    <row r="7" spans="1:17" ht="12.75">
      <c r="A7" s="219"/>
      <c r="B7" s="9" t="s">
        <v>23</v>
      </c>
      <c r="C7" s="10">
        <v>225</v>
      </c>
      <c r="D7" s="10">
        <v>0</v>
      </c>
      <c r="E7" s="5">
        <f t="shared" si="0"/>
        <v>225</v>
      </c>
      <c r="F7" s="6">
        <f t="shared" si="1"/>
        <v>345.6221198156682</v>
      </c>
      <c r="H7" s="7"/>
      <c r="I7" s="7"/>
      <c r="J7" s="8"/>
      <c r="L7" s="219"/>
      <c r="M7" s="9" t="s">
        <v>23</v>
      </c>
      <c r="N7" s="10">
        <v>0</v>
      </c>
      <c r="O7" s="10">
        <v>0</v>
      </c>
      <c r="P7" s="5">
        <f t="shared" si="2"/>
        <v>0</v>
      </c>
      <c r="Q7" s="6">
        <f t="shared" si="3"/>
        <v>0</v>
      </c>
    </row>
    <row r="8" spans="1:17" ht="12.75">
      <c r="A8" s="219"/>
      <c r="B8" s="9" t="s">
        <v>68</v>
      </c>
      <c r="C8" s="10">
        <v>485</v>
      </c>
      <c r="D8" s="10">
        <v>90</v>
      </c>
      <c r="E8" s="5">
        <f t="shared" si="0"/>
        <v>575</v>
      </c>
      <c r="F8" s="6">
        <f t="shared" si="1"/>
        <v>883.2565284178187</v>
      </c>
      <c r="H8" s="7"/>
      <c r="I8" s="7"/>
      <c r="J8" s="8"/>
      <c r="L8" s="219"/>
      <c r="M8" s="9" t="s">
        <v>68</v>
      </c>
      <c r="N8" s="10">
        <v>550</v>
      </c>
      <c r="O8" s="10">
        <v>100</v>
      </c>
      <c r="P8" s="5">
        <f t="shared" si="2"/>
        <v>650</v>
      </c>
      <c r="Q8" s="6">
        <f t="shared" si="3"/>
        <v>967.2619047619048</v>
      </c>
    </row>
    <row r="9" spans="1:17" ht="12.75">
      <c r="A9" s="219"/>
      <c r="B9" s="9" t="s">
        <v>31</v>
      </c>
      <c r="C9" s="10">
        <v>349</v>
      </c>
      <c r="D9" s="10">
        <v>80</v>
      </c>
      <c r="E9" s="5">
        <f t="shared" si="0"/>
        <v>429</v>
      </c>
      <c r="F9" s="6">
        <f t="shared" si="1"/>
        <v>658.9861751152074</v>
      </c>
      <c r="H9" s="7"/>
      <c r="I9" s="7"/>
      <c r="J9" s="8"/>
      <c r="L9" s="219"/>
      <c r="M9" s="9" t="s">
        <v>31</v>
      </c>
      <c r="N9" s="10">
        <v>493</v>
      </c>
      <c r="O9" s="10">
        <v>0</v>
      </c>
      <c r="P9" s="5">
        <f t="shared" si="2"/>
        <v>493</v>
      </c>
      <c r="Q9" s="6">
        <f t="shared" si="3"/>
        <v>733.6309523809524</v>
      </c>
    </row>
    <row r="10" spans="1:17" ht="12.75">
      <c r="A10" s="220"/>
      <c r="B10" s="4" t="s">
        <v>69</v>
      </c>
      <c r="C10" s="5">
        <v>559</v>
      </c>
      <c r="D10" s="5">
        <v>0</v>
      </c>
      <c r="E10" s="5">
        <f t="shared" si="0"/>
        <v>559</v>
      </c>
      <c r="F10" s="6">
        <f t="shared" si="1"/>
        <v>858.678955453149</v>
      </c>
      <c r="H10" s="7"/>
      <c r="I10" s="7"/>
      <c r="J10" s="8"/>
      <c r="L10" s="220"/>
      <c r="M10" s="4" t="s">
        <v>69</v>
      </c>
      <c r="N10" s="5">
        <v>517</v>
      </c>
      <c r="O10" s="5">
        <v>75</v>
      </c>
      <c r="P10" s="5">
        <f t="shared" si="2"/>
        <v>592</v>
      </c>
      <c r="Q10" s="6">
        <f t="shared" si="3"/>
        <v>880.952380952381</v>
      </c>
    </row>
    <row r="11" spans="1:17" ht="12.75">
      <c r="A11" s="220"/>
      <c r="B11" s="9"/>
      <c r="C11" s="10"/>
      <c r="D11" s="10"/>
      <c r="E11" s="5"/>
      <c r="F11" s="6"/>
      <c r="H11" s="7"/>
      <c r="I11" s="7"/>
      <c r="J11" s="8"/>
      <c r="L11" s="220"/>
      <c r="M11" s="9"/>
      <c r="N11" s="10"/>
      <c r="O11" s="10"/>
      <c r="P11" s="5"/>
      <c r="Q11" s="6"/>
    </row>
    <row r="12" spans="1:17" ht="12.75">
      <c r="A12" s="220"/>
      <c r="B12" s="11"/>
      <c r="C12" s="10"/>
      <c r="D12" s="10"/>
      <c r="E12" s="5"/>
      <c r="F12" s="6"/>
      <c r="H12" s="7"/>
      <c r="I12" s="7"/>
      <c r="J12" s="8"/>
      <c r="L12" s="220"/>
      <c r="M12" s="11"/>
      <c r="N12" s="10"/>
      <c r="O12" s="10"/>
      <c r="P12" s="5"/>
      <c r="Q12" s="6"/>
    </row>
    <row r="13" spans="1:17" ht="12.75">
      <c r="A13" s="220"/>
      <c r="B13" s="11"/>
      <c r="C13" s="10"/>
      <c r="D13" s="10"/>
      <c r="E13" s="5"/>
      <c r="F13" s="6"/>
      <c r="H13" s="7"/>
      <c r="I13" s="7"/>
      <c r="J13" s="8"/>
      <c r="L13" s="220"/>
      <c r="M13" s="11"/>
      <c r="N13" s="10"/>
      <c r="O13" s="10"/>
      <c r="P13" s="5"/>
      <c r="Q13" s="6"/>
    </row>
    <row r="14" spans="1:17" ht="12.75">
      <c r="A14" s="220"/>
      <c r="B14" s="12"/>
      <c r="C14" s="13"/>
      <c r="D14" s="13"/>
      <c r="E14" s="13"/>
      <c r="F14" s="13"/>
      <c r="H14" s="7"/>
      <c r="I14" s="7"/>
      <c r="J14" s="8"/>
      <c r="L14" s="220"/>
      <c r="M14" s="12"/>
      <c r="N14" s="13"/>
      <c r="O14" s="13"/>
      <c r="P14" s="13"/>
      <c r="Q14" s="13"/>
    </row>
    <row r="15" spans="1:17" ht="13.5" thickBot="1">
      <c r="A15" s="221"/>
      <c r="B15" s="14"/>
      <c r="C15" s="15"/>
      <c r="D15" s="15"/>
      <c r="E15" s="15"/>
      <c r="F15" s="15"/>
      <c r="H15" s="7"/>
      <c r="I15" s="7"/>
      <c r="J15" s="8"/>
      <c r="L15" s="221"/>
      <c r="M15" s="14"/>
      <c r="N15" s="15"/>
      <c r="O15" s="15"/>
      <c r="P15" s="15"/>
      <c r="Q15" s="15"/>
    </row>
    <row r="16" spans="1:13" ht="13.5" thickTop="1">
      <c r="A16" s="206"/>
      <c r="B16" s="16"/>
      <c r="C16" s="17"/>
      <c r="D16" s="17"/>
      <c r="E16" s="17"/>
      <c r="F16" s="17"/>
      <c r="G16" s="18"/>
      <c r="H16" s="7"/>
      <c r="I16" s="7"/>
      <c r="J16" s="8"/>
      <c r="M16" s="19"/>
    </row>
    <row r="17" spans="1:13" ht="12.75">
      <c r="A17" s="207"/>
      <c r="B17" s="20"/>
      <c r="C17" s="18"/>
      <c r="D17" s="18"/>
      <c r="E17" s="18"/>
      <c r="F17" s="18"/>
      <c r="H17" s="209"/>
      <c r="I17" s="209"/>
      <c r="J17" s="209"/>
      <c r="K17" s="209"/>
      <c r="M17" s="19"/>
    </row>
    <row r="18" spans="1:13" ht="13.5" thickBot="1">
      <c r="A18" s="208"/>
      <c r="B18" s="20"/>
      <c r="C18" s="18"/>
      <c r="D18" s="18"/>
      <c r="E18" s="18"/>
      <c r="F18" s="18"/>
      <c r="H18" s="21"/>
      <c r="I18" s="7"/>
      <c r="J18" s="8"/>
      <c r="K18" s="8"/>
      <c r="M18" s="19"/>
    </row>
    <row r="19" spans="1:33" ht="21" thickTop="1">
      <c r="A19" s="210" t="s">
        <v>13</v>
      </c>
      <c r="B19" s="211"/>
      <c r="C19" s="211"/>
      <c r="D19" s="211"/>
      <c r="E19" s="211"/>
      <c r="F19" s="212"/>
      <c r="I19" s="7"/>
      <c r="J19" s="8"/>
      <c r="K19" s="8"/>
      <c r="L19" s="210" t="s">
        <v>14</v>
      </c>
      <c r="M19" s="211"/>
      <c r="N19" s="211"/>
      <c r="O19" s="211"/>
      <c r="P19" s="211"/>
      <c r="Q19" s="212"/>
      <c r="U19" s="24" t="s">
        <v>26</v>
      </c>
      <c r="W19" s="18"/>
      <c r="AG19" s="25"/>
    </row>
    <row r="20" spans="1:33" ht="13.5" thickBot="1">
      <c r="A20" s="213"/>
      <c r="B20" s="214"/>
      <c r="C20" s="214"/>
      <c r="D20" s="214"/>
      <c r="E20" s="214"/>
      <c r="F20" s="215"/>
      <c r="I20" s="7"/>
      <c r="J20" s="8"/>
      <c r="K20" s="8"/>
      <c r="L20" s="213"/>
      <c r="M20" s="214"/>
      <c r="N20" s="214"/>
      <c r="O20" s="214"/>
      <c r="P20" s="214"/>
      <c r="Q20" s="215"/>
      <c r="AE20" s="26"/>
      <c r="AF20" s="26"/>
      <c r="AG20" s="27"/>
    </row>
    <row r="21" spans="1:33" ht="19.5" thickBot="1" thickTop="1">
      <c r="A21" s="1" t="s">
        <v>0</v>
      </c>
      <c r="B21" s="2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7"/>
      <c r="J21" s="8"/>
      <c r="K21" s="8"/>
      <c r="L21" s="1" t="s">
        <v>0</v>
      </c>
      <c r="M21" s="2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U21" s="222" t="s">
        <v>35</v>
      </c>
      <c r="V21" s="223"/>
      <c r="W21" s="223"/>
      <c r="X21" s="223"/>
      <c r="Y21" s="223"/>
      <c r="Z21" s="223"/>
      <c r="AA21" s="223"/>
      <c r="AB21" s="223"/>
      <c r="AC21" s="223"/>
      <c r="AD21" s="224"/>
      <c r="AE21" s="28" t="s">
        <v>6</v>
      </c>
      <c r="AF21" s="49" t="s">
        <v>27</v>
      </c>
      <c r="AG21" s="50" t="s">
        <v>28</v>
      </c>
    </row>
    <row r="22" spans="1:33" ht="14.25" customHeight="1" thickBot="1" thickTop="1">
      <c r="A22" s="218">
        <v>1</v>
      </c>
      <c r="B22" s="4" t="s">
        <v>7</v>
      </c>
      <c r="C22" s="5">
        <v>576</v>
      </c>
      <c r="D22" s="5">
        <v>95</v>
      </c>
      <c r="E22" s="5">
        <f>C22+D22</f>
        <v>671</v>
      </c>
      <c r="F22" s="6">
        <v>1000</v>
      </c>
      <c r="I22" s="7"/>
      <c r="J22" s="8"/>
      <c r="K22" s="8"/>
      <c r="L22" s="218">
        <v>1</v>
      </c>
      <c r="M22" s="4" t="s">
        <v>7</v>
      </c>
      <c r="N22" s="5">
        <v>582</v>
      </c>
      <c r="O22" s="5">
        <v>65</v>
      </c>
      <c r="P22" s="5">
        <f>N22+O22</f>
        <v>647</v>
      </c>
      <c r="Q22" s="6">
        <v>1000</v>
      </c>
      <c r="U22" s="4" t="s">
        <v>7</v>
      </c>
      <c r="V22" s="143"/>
      <c r="W22" s="153">
        <v>1000</v>
      </c>
      <c r="X22" s="154">
        <v>1000</v>
      </c>
      <c r="Y22" s="155">
        <v>1000</v>
      </c>
      <c r="Z22" s="154">
        <v>1000</v>
      </c>
      <c r="AA22" s="154">
        <v>960</v>
      </c>
      <c r="AB22" s="154">
        <v>1000</v>
      </c>
      <c r="AC22" s="154">
        <v>1000</v>
      </c>
      <c r="AD22" s="156">
        <v>0</v>
      </c>
      <c r="AE22" s="157">
        <f>SUM(W22:AD22)-AD22</f>
        <v>6960</v>
      </c>
      <c r="AF22" s="158">
        <v>1</v>
      </c>
      <c r="AG22" s="159"/>
    </row>
    <row r="23" spans="1:33" ht="14.25" customHeight="1" thickBot="1">
      <c r="A23" s="219"/>
      <c r="B23" s="9" t="s">
        <v>30</v>
      </c>
      <c r="C23" s="10">
        <v>0</v>
      </c>
      <c r="D23" s="10">
        <v>0</v>
      </c>
      <c r="E23" s="5">
        <f aca="true" t="shared" si="4" ref="E23:E28">C23+D23</f>
        <v>0</v>
      </c>
      <c r="F23" s="6">
        <f aca="true" t="shared" si="5" ref="F23:F28">E23*1000/671</f>
        <v>0</v>
      </c>
      <c r="I23" s="7"/>
      <c r="J23" s="8"/>
      <c r="K23" s="8"/>
      <c r="L23" s="219"/>
      <c r="M23" s="9" t="s">
        <v>30</v>
      </c>
      <c r="N23" s="10">
        <v>0</v>
      </c>
      <c r="O23" s="10">
        <v>0</v>
      </c>
      <c r="P23" s="5">
        <f aca="true" t="shared" si="6" ref="P23:P28">N23+O23</f>
        <v>0</v>
      </c>
      <c r="Q23" s="6">
        <f aca="true" t="shared" si="7" ref="Q23:Q28">P23*1000/647</f>
        <v>0</v>
      </c>
      <c r="U23" s="9" t="s">
        <v>30</v>
      </c>
      <c r="V23" s="144"/>
      <c r="W23" s="160">
        <v>909.3701996927804</v>
      </c>
      <c r="X23" s="161">
        <v>0</v>
      </c>
      <c r="Y23" s="162">
        <v>0</v>
      </c>
      <c r="Z23" s="161">
        <v>0</v>
      </c>
      <c r="AA23" s="161">
        <v>0</v>
      </c>
      <c r="AB23" s="161">
        <v>0</v>
      </c>
      <c r="AC23" s="161">
        <v>0</v>
      </c>
      <c r="AD23" s="163">
        <v>0</v>
      </c>
      <c r="AE23" s="157">
        <f>SUM(W23:AD23)</f>
        <v>909.3701996927804</v>
      </c>
      <c r="AF23" s="158">
        <v>6</v>
      </c>
      <c r="AG23" s="159"/>
    </row>
    <row r="24" spans="1:33" ht="14.25" customHeight="1" thickBot="1">
      <c r="A24" s="219"/>
      <c r="B24" s="9" t="s">
        <v>9</v>
      </c>
      <c r="C24" s="10">
        <v>356</v>
      </c>
      <c r="D24" s="10">
        <v>0</v>
      </c>
      <c r="E24" s="5">
        <f t="shared" si="4"/>
        <v>356</v>
      </c>
      <c r="F24" s="6">
        <f t="shared" si="5"/>
        <v>530.5514157973174</v>
      </c>
      <c r="I24" s="7"/>
      <c r="J24" s="8"/>
      <c r="K24" s="8"/>
      <c r="L24" s="219"/>
      <c r="M24" s="9" t="s">
        <v>9</v>
      </c>
      <c r="N24" s="10">
        <v>491</v>
      </c>
      <c r="O24" s="10">
        <v>0</v>
      </c>
      <c r="P24" s="5">
        <f t="shared" si="6"/>
        <v>491</v>
      </c>
      <c r="Q24" s="6">
        <f t="shared" si="7"/>
        <v>758.887171561051</v>
      </c>
      <c r="U24" s="142" t="s">
        <v>9</v>
      </c>
      <c r="V24" s="151"/>
      <c r="W24" s="160">
        <v>680.4915514592934</v>
      </c>
      <c r="X24" s="161">
        <v>956.8452380952381</v>
      </c>
      <c r="Y24" s="162">
        <v>530.5514157973174</v>
      </c>
      <c r="Z24" s="161">
        <v>758.887171561051</v>
      </c>
      <c r="AA24" s="161">
        <v>727</v>
      </c>
      <c r="AB24" s="161">
        <v>726.1724659606657</v>
      </c>
      <c r="AC24" s="161">
        <v>788.9060092449923</v>
      </c>
      <c r="AD24" s="163">
        <v>928</v>
      </c>
      <c r="AE24" s="157">
        <f>SUM(W24:AD24)-Y24</f>
        <v>5566.302436321241</v>
      </c>
      <c r="AF24" s="158">
        <v>5</v>
      </c>
      <c r="AG24" s="159"/>
    </row>
    <row r="25" spans="1:33" ht="14.25" customHeight="1" thickBot="1">
      <c r="A25" s="219"/>
      <c r="B25" s="9" t="s">
        <v>23</v>
      </c>
      <c r="C25" s="10">
        <v>0</v>
      </c>
      <c r="D25" s="10">
        <v>0</v>
      </c>
      <c r="E25" s="5">
        <f t="shared" si="4"/>
        <v>0</v>
      </c>
      <c r="F25" s="6">
        <f t="shared" si="5"/>
        <v>0</v>
      </c>
      <c r="I25" s="7"/>
      <c r="J25" s="8"/>
      <c r="K25" s="8"/>
      <c r="L25" s="219"/>
      <c r="M25" s="9" t="s">
        <v>23</v>
      </c>
      <c r="N25" s="10">
        <v>0</v>
      </c>
      <c r="O25" s="10">
        <v>0</v>
      </c>
      <c r="P25" s="5">
        <f t="shared" si="6"/>
        <v>0</v>
      </c>
      <c r="Q25" s="6">
        <f t="shared" si="7"/>
        <v>0</v>
      </c>
      <c r="U25" s="9" t="s">
        <v>23</v>
      </c>
      <c r="V25" s="145"/>
      <c r="W25" s="160">
        <v>345.6221198156682</v>
      </c>
      <c r="X25" s="161">
        <v>0</v>
      </c>
      <c r="Y25" s="162">
        <v>0</v>
      </c>
      <c r="Z25" s="161">
        <v>0</v>
      </c>
      <c r="AA25" s="161">
        <v>0</v>
      </c>
      <c r="AB25" s="161">
        <v>0</v>
      </c>
      <c r="AC25" s="161">
        <v>0</v>
      </c>
      <c r="AD25" s="163">
        <v>0</v>
      </c>
      <c r="AE25" s="157">
        <f>SUM(W25:AD25)</f>
        <v>345.6221198156682</v>
      </c>
      <c r="AF25" s="158">
        <v>7</v>
      </c>
      <c r="AG25" s="159"/>
    </row>
    <row r="26" spans="1:33" ht="14.25" customHeight="1" thickBot="1">
      <c r="A26" s="219"/>
      <c r="B26" s="9" t="s">
        <v>68</v>
      </c>
      <c r="C26" s="10">
        <v>556</v>
      </c>
      <c r="D26" s="10">
        <v>80</v>
      </c>
      <c r="E26" s="5">
        <f t="shared" si="4"/>
        <v>636</v>
      </c>
      <c r="F26" s="6">
        <f t="shared" si="5"/>
        <v>947.8390461997019</v>
      </c>
      <c r="I26" s="7"/>
      <c r="J26" s="8"/>
      <c r="K26" s="8"/>
      <c r="L26" s="219"/>
      <c r="M26" s="9" t="s">
        <v>68</v>
      </c>
      <c r="N26" s="10">
        <v>558</v>
      </c>
      <c r="O26" s="10">
        <v>0</v>
      </c>
      <c r="P26" s="5">
        <f t="shared" si="6"/>
        <v>558</v>
      </c>
      <c r="Q26" s="6">
        <f t="shared" si="7"/>
        <v>862.4420401854715</v>
      </c>
      <c r="U26" s="9" t="s">
        <v>68</v>
      </c>
      <c r="V26" s="146"/>
      <c r="W26" s="160">
        <v>883.2565284178187</v>
      </c>
      <c r="X26" s="161">
        <v>967.2619047619048</v>
      </c>
      <c r="Y26" s="162">
        <v>947.8390461997019</v>
      </c>
      <c r="Z26" s="161">
        <v>862.4420401854715</v>
      </c>
      <c r="AA26" s="161">
        <v>653</v>
      </c>
      <c r="AB26" s="161">
        <v>966.7170953101362</v>
      </c>
      <c r="AC26" s="161">
        <v>941.4483821263482</v>
      </c>
      <c r="AD26" s="163">
        <v>1000</v>
      </c>
      <c r="AE26" s="157">
        <f>SUM(W26:AD26)-AA26</f>
        <v>6568.964997001381</v>
      </c>
      <c r="AF26" s="158">
        <v>2</v>
      </c>
      <c r="AG26" s="159"/>
    </row>
    <row r="27" spans="1:33" ht="15" customHeight="1" thickBot="1">
      <c r="A27" s="219"/>
      <c r="B27" s="9" t="s">
        <v>31</v>
      </c>
      <c r="C27" s="10">
        <v>368</v>
      </c>
      <c r="D27" s="10">
        <v>85</v>
      </c>
      <c r="E27" s="5">
        <f t="shared" si="4"/>
        <v>453</v>
      </c>
      <c r="F27" s="6">
        <f t="shared" si="5"/>
        <v>675.1117734724293</v>
      </c>
      <c r="I27" s="7"/>
      <c r="J27" s="8"/>
      <c r="K27" s="8"/>
      <c r="L27" s="219"/>
      <c r="M27" s="9" t="s">
        <v>31</v>
      </c>
      <c r="N27" s="10">
        <v>497</v>
      </c>
      <c r="O27" s="10">
        <v>85</v>
      </c>
      <c r="P27" s="5">
        <f t="shared" si="6"/>
        <v>582</v>
      </c>
      <c r="Q27" s="6">
        <f t="shared" si="7"/>
        <v>899.5363214837713</v>
      </c>
      <c r="U27" s="9" t="s">
        <v>31</v>
      </c>
      <c r="V27" s="144"/>
      <c r="W27" s="160">
        <v>658.9861751152074</v>
      </c>
      <c r="X27" s="161">
        <v>733.6309523809524</v>
      </c>
      <c r="Y27" s="162">
        <v>675.1117734724293</v>
      </c>
      <c r="Z27" s="161">
        <v>899.5363214837713</v>
      </c>
      <c r="AA27" s="161">
        <v>1000</v>
      </c>
      <c r="AB27" s="161">
        <v>804.8411497730712</v>
      </c>
      <c r="AC27" s="161">
        <v>736.517719568567</v>
      </c>
      <c r="AD27" s="163">
        <v>946</v>
      </c>
      <c r="AE27" s="157">
        <f>SUM(W27:AD27)-W27</f>
        <v>5795.637916678791</v>
      </c>
      <c r="AF27" s="158">
        <v>4</v>
      </c>
      <c r="AG27" s="159"/>
    </row>
    <row r="28" spans="1:33" ht="14.25" customHeight="1" thickBot="1">
      <c r="A28" s="220"/>
      <c r="B28" s="4" t="s">
        <v>69</v>
      </c>
      <c r="C28" s="5">
        <v>564</v>
      </c>
      <c r="D28" s="5">
        <v>90</v>
      </c>
      <c r="E28" s="5">
        <f t="shared" si="4"/>
        <v>654</v>
      </c>
      <c r="F28" s="6">
        <f t="shared" si="5"/>
        <v>974.6646795827123</v>
      </c>
      <c r="I28" s="7"/>
      <c r="J28" s="8"/>
      <c r="K28" s="8"/>
      <c r="L28" s="220"/>
      <c r="M28" s="4" t="s">
        <v>69</v>
      </c>
      <c r="N28" s="5">
        <v>480</v>
      </c>
      <c r="O28" s="5">
        <v>0</v>
      </c>
      <c r="P28" s="5">
        <f t="shared" si="6"/>
        <v>480</v>
      </c>
      <c r="Q28" s="6">
        <f t="shared" si="7"/>
        <v>741.885625965997</v>
      </c>
      <c r="U28" s="147" t="s">
        <v>69</v>
      </c>
      <c r="V28" s="148"/>
      <c r="W28" s="160">
        <v>858.678955453149</v>
      </c>
      <c r="X28" s="161">
        <v>880.952380952381</v>
      </c>
      <c r="Y28" s="162">
        <v>974.6646795827123</v>
      </c>
      <c r="Z28" s="161">
        <v>741.885625965997</v>
      </c>
      <c r="AA28" s="161">
        <v>836</v>
      </c>
      <c r="AB28" s="161">
        <v>538.5779122541603</v>
      </c>
      <c r="AC28" s="161">
        <v>898.3050847457627</v>
      </c>
      <c r="AD28" s="163">
        <v>976</v>
      </c>
      <c r="AE28" s="157">
        <f>SUM(W28:AD28)-AB28</f>
        <v>6166.486726700003</v>
      </c>
      <c r="AF28" s="158">
        <v>3</v>
      </c>
      <c r="AG28" s="159"/>
    </row>
    <row r="29" spans="1:33" ht="18.75" thickBot="1">
      <c r="A29" s="220"/>
      <c r="B29" s="9"/>
      <c r="C29" s="10"/>
      <c r="D29" s="10"/>
      <c r="E29" s="5"/>
      <c r="F29" s="6"/>
      <c r="I29" s="7"/>
      <c r="J29" s="8"/>
      <c r="K29" s="8"/>
      <c r="L29" s="220"/>
      <c r="M29" s="9"/>
      <c r="N29" s="10"/>
      <c r="O29" s="10"/>
      <c r="P29" s="5"/>
      <c r="Q29" s="6"/>
      <c r="U29" s="230"/>
      <c r="V29" s="231"/>
      <c r="W29" s="160"/>
      <c r="X29" s="161"/>
      <c r="Y29" s="162"/>
      <c r="Z29" s="161"/>
      <c r="AA29" s="161"/>
      <c r="AB29" s="161"/>
      <c r="AC29" s="161"/>
      <c r="AD29" s="163"/>
      <c r="AE29" s="157"/>
      <c r="AF29" s="164"/>
      <c r="AG29" s="165"/>
    </row>
    <row r="30" spans="1:33" ht="12.75" customHeight="1" thickBot="1">
      <c r="A30" s="220"/>
      <c r="B30" s="11"/>
      <c r="C30" s="10"/>
      <c r="D30" s="10"/>
      <c r="E30" s="5"/>
      <c r="F30" s="6"/>
      <c r="I30" s="7"/>
      <c r="J30" s="8"/>
      <c r="K30" s="8"/>
      <c r="L30" s="220"/>
      <c r="M30" s="11"/>
      <c r="N30" s="10"/>
      <c r="O30" s="10"/>
      <c r="P30" s="5"/>
      <c r="Q30" s="6"/>
      <c r="U30" s="149"/>
      <c r="V30" s="72"/>
      <c r="W30" s="160"/>
      <c r="X30" s="161"/>
      <c r="Y30" s="162"/>
      <c r="Z30" s="161"/>
      <c r="AA30" s="161"/>
      <c r="AB30" s="161"/>
      <c r="AC30" s="161"/>
      <c r="AD30" s="163"/>
      <c r="AE30" s="157"/>
      <c r="AF30" s="158"/>
      <c r="AG30" s="165"/>
    </row>
    <row r="31" spans="1:33" ht="13.5" customHeight="1" thickBot="1">
      <c r="A31" s="220"/>
      <c r="B31" s="11"/>
      <c r="C31" s="10"/>
      <c r="D31" s="10"/>
      <c r="E31" s="5"/>
      <c r="F31" s="6"/>
      <c r="I31" s="7"/>
      <c r="J31" s="8"/>
      <c r="K31" s="8"/>
      <c r="L31" s="220"/>
      <c r="M31" s="11"/>
      <c r="N31" s="10"/>
      <c r="O31" s="10"/>
      <c r="P31" s="5"/>
      <c r="Q31" s="6"/>
      <c r="U31" s="152"/>
      <c r="V31" s="150"/>
      <c r="W31" s="166"/>
      <c r="X31" s="167"/>
      <c r="Y31" s="168"/>
      <c r="Z31" s="167"/>
      <c r="AA31" s="167"/>
      <c r="AB31" s="167"/>
      <c r="AC31" s="167"/>
      <c r="AD31" s="169"/>
      <c r="AE31" s="157"/>
      <c r="AF31" s="158"/>
      <c r="AG31" s="165"/>
    </row>
    <row r="32" spans="1:17" ht="13.5" thickTop="1">
      <c r="A32" s="220"/>
      <c r="B32" s="12"/>
      <c r="C32" s="13"/>
      <c r="D32" s="13"/>
      <c r="E32" s="13"/>
      <c r="F32" s="13"/>
      <c r="I32" s="7"/>
      <c r="J32" s="8"/>
      <c r="K32" s="8"/>
      <c r="L32" s="220"/>
      <c r="M32" s="12"/>
      <c r="N32" s="13"/>
      <c r="O32" s="13"/>
      <c r="P32" s="13"/>
      <c r="Q32" s="13"/>
    </row>
    <row r="33" spans="1:20" ht="13.5" thickBot="1">
      <c r="A33" s="221"/>
      <c r="B33" s="14"/>
      <c r="C33" s="15"/>
      <c r="D33" s="15"/>
      <c r="E33" s="15"/>
      <c r="F33" s="15"/>
      <c r="L33" s="221"/>
      <c r="M33" s="14"/>
      <c r="N33" s="15"/>
      <c r="O33" s="15"/>
      <c r="P33" s="15"/>
      <c r="Q33" s="15"/>
      <c r="T33" s="18"/>
    </row>
    <row r="34" spans="1:17" ht="13.5" thickTop="1">
      <c r="A34" s="22"/>
      <c r="B34" s="20"/>
      <c r="C34" s="18"/>
      <c r="D34" s="18"/>
      <c r="E34" s="18"/>
      <c r="F34" s="18"/>
      <c r="L34" s="22"/>
      <c r="M34" s="20"/>
      <c r="N34" s="18"/>
      <c r="O34" s="18"/>
      <c r="P34" s="18"/>
      <c r="Q34" s="18"/>
    </row>
    <row r="35" spans="2:13" ht="13.5" thickBot="1">
      <c r="B35" s="19"/>
      <c r="M35" s="19"/>
    </row>
    <row r="36" spans="1:17" ht="24" thickTop="1">
      <c r="A36" s="210" t="s">
        <v>24</v>
      </c>
      <c r="B36" s="211"/>
      <c r="C36" s="211"/>
      <c r="D36" s="211"/>
      <c r="E36" s="211"/>
      <c r="F36" s="212"/>
      <c r="G36" s="23"/>
      <c r="H36" s="23"/>
      <c r="I36" s="23"/>
      <c r="J36" s="23"/>
      <c r="K36" s="23"/>
      <c r="L36" s="210" t="s">
        <v>25</v>
      </c>
      <c r="M36" s="211"/>
      <c r="N36" s="211"/>
      <c r="O36" s="211"/>
      <c r="P36" s="211"/>
      <c r="Q36" s="212"/>
    </row>
    <row r="37" spans="1:17" ht="24" thickBot="1">
      <c r="A37" s="213"/>
      <c r="B37" s="214"/>
      <c r="C37" s="214"/>
      <c r="D37" s="214"/>
      <c r="E37" s="214"/>
      <c r="F37" s="215"/>
      <c r="G37" s="23"/>
      <c r="H37" s="23"/>
      <c r="I37" s="23"/>
      <c r="J37" s="23"/>
      <c r="K37" s="23"/>
      <c r="L37" s="213"/>
      <c r="M37" s="214"/>
      <c r="N37" s="214"/>
      <c r="O37" s="214"/>
      <c r="P37" s="214"/>
      <c r="Q37" s="215"/>
    </row>
    <row r="38" spans="1:17" ht="17.25" thickBot="1" thickTop="1">
      <c r="A38" s="1" t="s">
        <v>0</v>
      </c>
      <c r="B38" s="2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1" t="s">
        <v>0</v>
      </c>
      <c r="M38" s="2" t="s">
        <v>1</v>
      </c>
      <c r="N38" s="3" t="s">
        <v>2</v>
      </c>
      <c r="O38" s="3" t="s">
        <v>5</v>
      </c>
      <c r="P38" s="3" t="s">
        <v>3</v>
      </c>
      <c r="Q38" s="3" t="s">
        <v>4</v>
      </c>
    </row>
    <row r="39" spans="1:17" ht="13.5" thickTop="1">
      <c r="A39" s="218">
        <v>1</v>
      </c>
      <c r="B39" s="4" t="s">
        <v>7</v>
      </c>
      <c r="C39" s="5">
        <v>434</v>
      </c>
      <c r="D39" s="5">
        <v>70</v>
      </c>
      <c r="E39" s="5">
        <f>C39+D39</f>
        <v>504</v>
      </c>
      <c r="F39" s="6">
        <v>960</v>
      </c>
      <c r="L39" s="218">
        <v>1</v>
      </c>
      <c r="M39" s="4" t="s">
        <v>7</v>
      </c>
      <c r="N39" s="5">
        <v>571</v>
      </c>
      <c r="O39" s="5">
        <v>90</v>
      </c>
      <c r="P39" s="5">
        <f>N39+O39</f>
        <v>661</v>
      </c>
      <c r="Q39" s="6">
        <v>1000</v>
      </c>
    </row>
    <row r="40" spans="1:17" ht="12.75">
      <c r="A40" s="219"/>
      <c r="B40" s="9" t="s">
        <v>30</v>
      </c>
      <c r="C40" s="10">
        <v>0</v>
      </c>
      <c r="D40" s="10">
        <v>0</v>
      </c>
      <c r="E40" s="5">
        <f aca="true" t="shared" si="8" ref="E40:E45">C40+D40</f>
        <v>0</v>
      </c>
      <c r="F40" s="6">
        <f>E40*1000/651</f>
        <v>0</v>
      </c>
      <c r="L40" s="219"/>
      <c r="M40" s="9" t="s">
        <v>30</v>
      </c>
      <c r="N40" s="10">
        <v>0</v>
      </c>
      <c r="O40" s="10">
        <v>0</v>
      </c>
      <c r="P40" s="5">
        <f aca="true" t="shared" si="9" ref="P40:P45">N40+O40</f>
        <v>0</v>
      </c>
      <c r="Q40" s="6">
        <f aca="true" t="shared" si="10" ref="Q40:Q45">P40*1000/661</f>
        <v>0</v>
      </c>
    </row>
    <row r="41" spans="1:17" ht="12.75">
      <c r="A41" s="219"/>
      <c r="B41" s="9" t="s">
        <v>9</v>
      </c>
      <c r="C41" s="10">
        <v>312</v>
      </c>
      <c r="D41" s="10">
        <v>70</v>
      </c>
      <c r="E41" s="5">
        <f t="shared" si="8"/>
        <v>382</v>
      </c>
      <c r="F41" s="6">
        <v>727</v>
      </c>
      <c r="L41" s="219"/>
      <c r="M41" s="9" t="s">
        <v>9</v>
      </c>
      <c r="N41" s="10">
        <v>385</v>
      </c>
      <c r="O41" s="10">
        <v>95</v>
      </c>
      <c r="P41" s="5">
        <f t="shared" si="9"/>
        <v>480</v>
      </c>
      <c r="Q41" s="6">
        <f t="shared" si="10"/>
        <v>726.1724659606657</v>
      </c>
    </row>
    <row r="42" spans="1:17" ht="12.75">
      <c r="A42" s="219"/>
      <c r="B42" s="9" t="s">
        <v>23</v>
      </c>
      <c r="C42" s="10">
        <v>0</v>
      </c>
      <c r="D42" s="10">
        <v>0</v>
      </c>
      <c r="E42" s="5">
        <f t="shared" si="8"/>
        <v>0</v>
      </c>
      <c r="F42" s="6">
        <f>E42*1000/651</f>
        <v>0</v>
      </c>
      <c r="L42" s="219"/>
      <c r="M42" s="9" t="s">
        <v>23</v>
      </c>
      <c r="N42" s="10">
        <v>0</v>
      </c>
      <c r="O42" s="10">
        <v>0</v>
      </c>
      <c r="P42" s="5">
        <f t="shared" si="9"/>
        <v>0</v>
      </c>
      <c r="Q42" s="6">
        <f t="shared" si="10"/>
        <v>0</v>
      </c>
    </row>
    <row r="43" spans="1:17" ht="12.75">
      <c r="A43" s="219"/>
      <c r="B43" s="9" t="s">
        <v>68</v>
      </c>
      <c r="C43" s="10">
        <v>343</v>
      </c>
      <c r="D43" s="10">
        <v>0</v>
      </c>
      <c r="E43" s="5">
        <f t="shared" si="8"/>
        <v>343</v>
      </c>
      <c r="F43" s="6">
        <v>653</v>
      </c>
      <c r="L43" s="219"/>
      <c r="M43" s="9" t="s">
        <v>68</v>
      </c>
      <c r="N43" s="10">
        <v>549</v>
      </c>
      <c r="O43" s="10">
        <v>90</v>
      </c>
      <c r="P43" s="5">
        <f t="shared" si="9"/>
        <v>639</v>
      </c>
      <c r="Q43" s="6">
        <f t="shared" si="10"/>
        <v>966.7170953101362</v>
      </c>
    </row>
    <row r="44" spans="1:17" ht="12.75">
      <c r="A44" s="219"/>
      <c r="B44" s="9" t="s">
        <v>31</v>
      </c>
      <c r="C44" s="10">
        <v>430</v>
      </c>
      <c r="D44" s="10">
        <v>95</v>
      </c>
      <c r="E44" s="5">
        <f t="shared" si="8"/>
        <v>525</v>
      </c>
      <c r="F44" s="6">
        <v>1000</v>
      </c>
      <c r="L44" s="219"/>
      <c r="M44" s="9" t="s">
        <v>31</v>
      </c>
      <c r="N44" s="10">
        <v>462</v>
      </c>
      <c r="O44" s="10">
        <v>70</v>
      </c>
      <c r="P44" s="5">
        <f t="shared" si="9"/>
        <v>532</v>
      </c>
      <c r="Q44" s="6">
        <f t="shared" si="10"/>
        <v>804.8411497730712</v>
      </c>
    </row>
    <row r="45" spans="1:17" ht="12.75">
      <c r="A45" s="220"/>
      <c r="B45" s="4" t="s">
        <v>69</v>
      </c>
      <c r="C45" s="5">
        <v>394</v>
      </c>
      <c r="D45" s="5">
        <v>45</v>
      </c>
      <c r="E45" s="5">
        <f t="shared" si="8"/>
        <v>439</v>
      </c>
      <c r="F45" s="6">
        <v>836</v>
      </c>
      <c r="L45" s="220"/>
      <c r="M45" s="4" t="s">
        <v>69</v>
      </c>
      <c r="N45" s="5">
        <v>356</v>
      </c>
      <c r="O45" s="5">
        <v>0</v>
      </c>
      <c r="P45" s="5">
        <f t="shared" si="9"/>
        <v>356</v>
      </c>
      <c r="Q45" s="6">
        <f t="shared" si="10"/>
        <v>538.5779122541603</v>
      </c>
    </row>
    <row r="46" spans="1:17" ht="12.75">
      <c r="A46" s="220"/>
      <c r="B46" s="9"/>
      <c r="C46" s="10"/>
      <c r="D46" s="10"/>
      <c r="E46" s="5"/>
      <c r="F46" s="6"/>
      <c r="L46" s="220"/>
      <c r="M46" s="9"/>
      <c r="N46" s="10"/>
      <c r="O46" s="10"/>
      <c r="P46" s="5"/>
      <c r="Q46" s="6"/>
    </row>
    <row r="47" spans="1:17" ht="12.75">
      <c r="A47" s="220"/>
      <c r="B47" s="11"/>
      <c r="C47" s="10"/>
      <c r="D47" s="10"/>
      <c r="E47" s="5"/>
      <c r="F47" s="6"/>
      <c r="L47" s="220"/>
      <c r="M47" s="11"/>
      <c r="N47" s="10"/>
      <c r="O47" s="10"/>
      <c r="P47" s="5"/>
      <c r="Q47" s="6"/>
    </row>
    <row r="48" spans="1:17" ht="12.75">
      <c r="A48" s="220"/>
      <c r="B48" s="11"/>
      <c r="C48" s="10"/>
      <c r="D48" s="10"/>
      <c r="E48" s="5"/>
      <c r="F48" s="6"/>
      <c r="L48" s="220"/>
      <c r="M48" s="11"/>
      <c r="N48" s="10"/>
      <c r="O48" s="10"/>
      <c r="P48" s="5"/>
      <c r="Q48" s="6"/>
    </row>
    <row r="49" spans="1:17" ht="12.75">
      <c r="A49" s="220"/>
      <c r="B49" s="12"/>
      <c r="C49" s="13"/>
      <c r="D49" s="13"/>
      <c r="E49" s="13"/>
      <c r="F49" s="13"/>
      <c r="L49" s="220"/>
      <c r="M49" s="12"/>
      <c r="N49" s="13"/>
      <c r="O49" s="13"/>
      <c r="P49" s="13"/>
      <c r="Q49" s="13"/>
    </row>
    <row r="50" spans="1:17" ht="13.5" thickBot="1">
      <c r="A50" s="221"/>
      <c r="B50" s="14"/>
      <c r="C50" s="15"/>
      <c r="D50" s="15"/>
      <c r="E50" s="15"/>
      <c r="F50" s="15"/>
      <c r="L50" s="221"/>
      <c r="M50" s="14"/>
      <c r="N50" s="15"/>
      <c r="O50" s="15"/>
      <c r="P50" s="15"/>
      <c r="Q50" s="15"/>
    </row>
    <row r="51" spans="2:13" ht="13.5" thickTop="1">
      <c r="B51" s="19"/>
      <c r="M51" s="19"/>
    </row>
    <row r="52" ht="13.5" thickBot="1"/>
    <row r="53" spans="1:17" ht="24" thickTop="1">
      <c r="A53" s="210" t="s">
        <v>70</v>
      </c>
      <c r="B53" s="211"/>
      <c r="C53" s="211"/>
      <c r="D53" s="211"/>
      <c r="E53" s="211"/>
      <c r="F53" s="212"/>
      <c r="G53" s="23"/>
      <c r="H53" s="23"/>
      <c r="I53" s="23"/>
      <c r="J53" s="23"/>
      <c r="K53" s="23"/>
      <c r="L53" s="210" t="s">
        <v>71</v>
      </c>
      <c r="M53" s="211"/>
      <c r="N53" s="211"/>
      <c r="O53" s="211"/>
      <c r="P53" s="211"/>
      <c r="Q53" s="212"/>
    </row>
    <row r="54" spans="1:17" ht="24" thickBot="1">
      <c r="A54" s="213"/>
      <c r="B54" s="214"/>
      <c r="C54" s="214"/>
      <c r="D54" s="214"/>
      <c r="E54" s="214"/>
      <c r="F54" s="215"/>
      <c r="G54" s="23"/>
      <c r="H54" s="23"/>
      <c r="I54" s="23"/>
      <c r="J54" s="23"/>
      <c r="K54" s="23"/>
      <c r="L54" s="213"/>
      <c r="M54" s="214"/>
      <c r="N54" s="214"/>
      <c r="O54" s="214"/>
      <c r="P54" s="214"/>
      <c r="Q54" s="215"/>
    </row>
    <row r="55" spans="1:17" ht="17.25" thickBot="1" thickTop="1">
      <c r="A55" s="1" t="s">
        <v>0</v>
      </c>
      <c r="B55" s="2" t="s">
        <v>1</v>
      </c>
      <c r="C55" s="3" t="s">
        <v>2</v>
      </c>
      <c r="D55" s="3" t="s">
        <v>5</v>
      </c>
      <c r="E55" s="3" t="s">
        <v>3</v>
      </c>
      <c r="F55" s="3" t="s">
        <v>4</v>
      </c>
      <c r="L55" s="1" t="s">
        <v>0</v>
      </c>
      <c r="M55" s="2" t="s">
        <v>1</v>
      </c>
      <c r="N55" s="3" t="s">
        <v>2</v>
      </c>
      <c r="O55" s="3" t="s">
        <v>5</v>
      </c>
      <c r="P55" s="3" t="s">
        <v>3</v>
      </c>
      <c r="Q55" s="3" t="s">
        <v>4</v>
      </c>
    </row>
    <row r="56" spans="1:17" ht="13.5" thickTop="1">
      <c r="A56" s="218">
        <v>1</v>
      </c>
      <c r="B56" s="4" t="s">
        <v>7</v>
      </c>
      <c r="C56" s="5">
        <v>569</v>
      </c>
      <c r="D56" s="5">
        <v>80</v>
      </c>
      <c r="E56" s="5">
        <f>C56+D56</f>
        <v>649</v>
      </c>
      <c r="F56" s="6">
        <v>1000</v>
      </c>
      <c r="L56" s="218">
        <v>1</v>
      </c>
      <c r="M56" s="4" t="s">
        <v>7</v>
      </c>
      <c r="N56" s="5">
        <v>0</v>
      </c>
      <c r="O56" s="5">
        <v>0</v>
      </c>
      <c r="P56" s="5">
        <f>N56+O56</f>
        <v>0</v>
      </c>
      <c r="Q56" s="6">
        <v>0</v>
      </c>
    </row>
    <row r="57" spans="1:17" ht="12.75">
      <c r="A57" s="219"/>
      <c r="B57" s="9" t="s">
        <v>30</v>
      </c>
      <c r="C57" s="10">
        <v>0</v>
      </c>
      <c r="D57" s="10">
        <v>0</v>
      </c>
      <c r="E57" s="5">
        <f aca="true" t="shared" si="11" ref="E57:E62">C57+D57</f>
        <v>0</v>
      </c>
      <c r="F57" s="6">
        <f aca="true" t="shared" si="12" ref="F57:F62">E57*1000/649</f>
        <v>0</v>
      </c>
      <c r="L57" s="219"/>
      <c r="M57" s="9" t="s">
        <v>30</v>
      </c>
      <c r="N57" s="10">
        <v>0</v>
      </c>
      <c r="O57" s="10">
        <v>0</v>
      </c>
      <c r="P57" s="5">
        <f aca="true" t="shared" si="13" ref="P57:P62">N57+O57</f>
        <v>0</v>
      </c>
      <c r="Q57" s="6">
        <f>P57*1000/661</f>
        <v>0</v>
      </c>
    </row>
    <row r="58" spans="1:17" ht="12.75">
      <c r="A58" s="219"/>
      <c r="B58" s="9" t="s">
        <v>9</v>
      </c>
      <c r="C58" s="10">
        <v>437</v>
      </c>
      <c r="D58" s="10">
        <v>75</v>
      </c>
      <c r="E58" s="5">
        <f t="shared" si="11"/>
        <v>512</v>
      </c>
      <c r="F58" s="6">
        <f t="shared" si="12"/>
        <v>788.9060092449923</v>
      </c>
      <c r="L58" s="219"/>
      <c r="M58" s="9" t="s">
        <v>9</v>
      </c>
      <c r="N58" s="10">
        <v>523</v>
      </c>
      <c r="O58" s="10">
        <v>70</v>
      </c>
      <c r="P58" s="5">
        <f t="shared" si="13"/>
        <v>593</v>
      </c>
      <c r="Q58" s="6">
        <v>928</v>
      </c>
    </row>
    <row r="59" spans="1:17" ht="12.75">
      <c r="A59" s="219"/>
      <c r="B59" s="9" t="s">
        <v>23</v>
      </c>
      <c r="C59" s="10">
        <v>0</v>
      </c>
      <c r="D59" s="10">
        <v>0</v>
      </c>
      <c r="E59" s="5">
        <f t="shared" si="11"/>
        <v>0</v>
      </c>
      <c r="F59" s="6">
        <f t="shared" si="12"/>
        <v>0</v>
      </c>
      <c r="L59" s="219"/>
      <c r="M59" s="9" t="s">
        <v>23</v>
      </c>
      <c r="N59" s="10">
        <v>0</v>
      </c>
      <c r="O59" s="10">
        <v>0</v>
      </c>
      <c r="P59" s="5">
        <f t="shared" si="13"/>
        <v>0</v>
      </c>
      <c r="Q59" s="6">
        <f>P59*1000/661</f>
        <v>0</v>
      </c>
    </row>
    <row r="60" spans="1:17" ht="12.75">
      <c r="A60" s="219"/>
      <c r="B60" s="9" t="s">
        <v>68</v>
      </c>
      <c r="C60" s="10">
        <v>546</v>
      </c>
      <c r="D60" s="10">
        <v>65</v>
      </c>
      <c r="E60" s="5">
        <f t="shared" si="11"/>
        <v>611</v>
      </c>
      <c r="F60" s="6">
        <f t="shared" si="12"/>
        <v>941.4483821263482</v>
      </c>
      <c r="L60" s="219"/>
      <c r="M60" s="9" t="s">
        <v>68</v>
      </c>
      <c r="N60" s="10">
        <v>544</v>
      </c>
      <c r="O60" s="10">
        <v>95</v>
      </c>
      <c r="P60" s="5">
        <f t="shared" si="13"/>
        <v>639</v>
      </c>
      <c r="Q60" s="6">
        <v>1000</v>
      </c>
    </row>
    <row r="61" spans="1:17" ht="12.75">
      <c r="A61" s="219"/>
      <c r="B61" s="9" t="s">
        <v>31</v>
      </c>
      <c r="C61" s="10">
        <v>393</v>
      </c>
      <c r="D61" s="10">
        <v>85</v>
      </c>
      <c r="E61" s="5">
        <f t="shared" si="11"/>
        <v>478</v>
      </c>
      <c r="F61" s="6">
        <f t="shared" si="12"/>
        <v>736.517719568567</v>
      </c>
      <c r="L61" s="219"/>
      <c r="M61" s="9" t="s">
        <v>31</v>
      </c>
      <c r="N61" s="10">
        <v>520</v>
      </c>
      <c r="O61" s="10">
        <v>85</v>
      </c>
      <c r="P61" s="5">
        <f t="shared" si="13"/>
        <v>605</v>
      </c>
      <c r="Q61" s="6">
        <v>946</v>
      </c>
    </row>
    <row r="62" spans="1:17" ht="12.75">
      <c r="A62" s="220"/>
      <c r="B62" s="4" t="s">
        <v>69</v>
      </c>
      <c r="C62" s="5">
        <v>533</v>
      </c>
      <c r="D62" s="5">
        <v>50</v>
      </c>
      <c r="E62" s="5">
        <f t="shared" si="11"/>
        <v>583</v>
      </c>
      <c r="F62" s="6">
        <f t="shared" si="12"/>
        <v>898.3050847457627</v>
      </c>
      <c r="L62" s="220"/>
      <c r="M62" s="4" t="s">
        <v>69</v>
      </c>
      <c r="N62" s="5">
        <v>529</v>
      </c>
      <c r="O62" s="5">
        <v>95</v>
      </c>
      <c r="P62" s="5">
        <f t="shared" si="13"/>
        <v>624</v>
      </c>
      <c r="Q62" s="6">
        <v>976</v>
      </c>
    </row>
    <row r="63" spans="1:17" ht="12.75">
      <c r="A63" s="220"/>
      <c r="B63" s="9"/>
      <c r="C63" s="10"/>
      <c r="D63" s="10"/>
      <c r="E63" s="5"/>
      <c r="F63" s="6"/>
      <c r="L63" s="220"/>
      <c r="M63" s="9"/>
      <c r="N63" s="10"/>
      <c r="O63" s="10"/>
      <c r="P63" s="5"/>
      <c r="Q63" s="6"/>
    </row>
    <row r="64" spans="1:17" ht="12.75">
      <c r="A64" s="220"/>
      <c r="B64" s="11"/>
      <c r="C64" s="10"/>
      <c r="D64" s="10"/>
      <c r="E64" s="5"/>
      <c r="F64" s="6"/>
      <c r="L64" s="220"/>
      <c r="M64" s="11"/>
      <c r="N64" s="10"/>
      <c r="O64" s="10"/>
      <c r="P64" s="5"/>
      <c r="Q64" s="6"/>
    </row>
    <row r="65" spans="1:17" ht="12.75">
      <c r="A65" s="220"/>
      <c r="B65" s="11"/>
      <c r="C65" s="10"/>
      <c r="D65" s="10"/>
      <c r="E65" s="5"/>
      <c r="F65" s="6"/>
      <c r="L65" s="220"/>
      <c r="M65" s="11"/>
      <c r="N65" s="10"/>
      <c r="O65" s="10"/>
      <c r="P65" s="5"/>
      <c r="Q65" s="6"/>
    </row>
    <row r="66" spans="1:17" ht="12.75">
      <c r="A66" s="220"/>
      <c r="B66" s="12"/>
      <c r="C66" s="13"/>
      <c r="D66" s="13"/>
      <c r="E66" s="13"/>
      <c r="F66" s="13"/>
      <c r="L66" s="220"/>
      <c r="M66" s="12"/>
      <c r="N66" s="13"/>
      <c r="O66" s="13"/>
      <c r="P66" s="13"/>
      <c r="Q66" s="13"/>
    </row>
    <row r="67" spans="1:17" ht="13.5" thickBot="1">
      <c r="A67" s="221"/>
      <c r="B67" s="14"/>
      <c r="C67" s="15"/>
      <c r="D67" s="15"/>
      <c r="E67" s="15"/>
      <c r="F67" s="15"/>
      <c r="L67" s="221"/>
      <c r="M67" s="14"/>
      <c r="N67" s="15"/>
      <c r="O67" s="15"/>
      <c r="P67" s="15"/>
      <c r="Q67" s="15"/>
    </row>
    <row r="68" ht="13.5" thickTop="1"/>
  </sheetData>
  <sheetProtection/>
  <mergeCells count="21">
    <mergeCell ref="A56:A67"/>
    <mergeCell ref="L56:L67"/>
    <mergeCell ref="A36:F37"/>
    <mergeCell ref="L36:Q37"/>
    <mergeCell ref="A39:A50"/>
    <mergeCell ref="L39:L50"/>
    <mergeCell ref="A53:F54"/>
    <mergeCell ref="L53:Q54"/>
    <mergeCell ref="A19:F20"/>
    <mergeCell ref="L19:Q20"/>
    <mergeCell ref="U21:AD21"/>
    <mergeCell ref="A22:A33"/>
    <mergeCell ref="L22:L33"/>
    <mergeCell ref="U29:V29"/>
    <mergeCell ref="A1:F2"/>
    <mergeCell ref="L1:Q2"/>
    <mergeCell ref="G3:J3"/>
    <mergeCell ref="A4:A15"/>
    <mergeCell ref="L4:L15"/>
    <mergeCell ref="A16:A18"/>
    <mergeCell ref="H17:K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56"/>
  <sheetViews>
    <sheetView tabSelected="1" zoomScalePageLayoutView="0" workbookViewId="0" topLeftCell="D1">
      <selection activeCell="I1" sqref="I1:I16384"/>
    </sheetView>
  </sheetViews>
  <sheetFormatPr defaultColWidth="9.140625" defaultRowHeight="12.75"/>
  <cols>
    <col min="1" max="1" width="29.8515625" style="0" customWidth="1"/>
    <col min="2" max="2" width="12.8515625" style="67" customWidth="1"/>
    <col min="3" max="3" width="30.00390625" style="67" customWidth="1"/>
    <col min="4" max="8" width="30.00390625" style="0" customWidth="1"/>
    <col min="9" max="9" width="30.00390625" style="254" customWidth="1"/>
  </cols>
  <sheetData>
    <row r="3" ht="13.5" thickBot="1">
      <c r="C3" s="22"/>
    </row>
    <row r="4" spans="1:9" ht="24" thickTop="1">
      <c r="A4" s="23"/>
      <c r="B4" s="244" t="s">
        <v>46</v>
      </c>
      <c r="C4" s="245"/>
      <c r="D4" s="245"/>
      <c r="E4" s="245"/>
      <c r="F4" s="245"/>
      <c r="G4" s="245"/>
      <c r="H4" s="245"/>
      <c r="I4" s="246"/>
    </row>
    <row r="5" spans="1:9" ht="24" thickBot="1">
      <c r="A5" s="63"/>
      <c r="B5" s="247"/>
      <c r="C5" s="248"/>
      <c r="D5" s="248"/>
      <c r="E5" s="248"/>
      <c r="F5" s="248"/>
      <c r="G5" s="248"/>
      <c r="H5" s="248"/>
      <c r="I5" s="249"/>
    </row>
    <row r="6" spans="1:9" ht="19.5" thickBot="1" thickTop="1">
      <c r="A6" s="18"/>
      <c r="B6" s="250" t="s">
        <v>1</v>
      </c>
      <c r="C6" s="251"/>
      <c r="D6" s="62" t="s">
        <v>45</v>
      </c>
      <c r="E6" s="64" t="s">
        <v>47</v>
      </c>
      <c r="F6" s="77" t="s">
        <v>91</v>
      </c>
      <c r="G6" s="65" t="s">
        <v>72</v>
      </c>
      <c r="H6" s="64" t="s">
        <v>37</v>
      </c>
      <c r="I6" s="82" t="s">
        <v>38</v>
      </c>
    </row>
    <row r="7" spans="1:9" ht="18.75" thickTop="1">
      <c r="A7" s="22"/>
      <c r="B7" s="238" t="s">
        <v>32</v>
      </c>
      <c r="C7" s="239"/>
      <c r="D7" s="73">
        <v>1</v>
      </c>
      <c r="E7" s="78">
        <v>0</v>
      </c>
      <c r="F7" s="79"/>
      <c r="G7" s="68">
        <v>0</v>
      </c>
      <c r="H7" s="78">
        <f>D7+E7+F7+G7</f>
        <v>1</v>
      </c>
      <c r="I7" s="255" t="s">
        <v>95</v>
      </c>
    </row>
    <row r="8" spans="1:9" ht="18">
      <c r="A8" s="22"/>
      <c r="B8" s="232" t="s">
        <v>29</v>
      </c>
      <c r="C8" s="233"/>
      <c r="D8" s="74">
        <v>5</v>
      </c>
      <c r="E8" s="75">
        <v>0</v>
      </c>
      <c r="F8" s="80"/>
      <c r="G8" s="10">
        <v>0</v>
      </c>
      <c r="H8" s="78">
        <f aca="true" t="shared" si="0" ref="H8:H16">D8+E8+F8+G8</f>
        <v>5</v>
      </c>
      <c r="I8" s="256" t="s">
        <v>20</v>
      </c>
    </row>
    <row r="9" spans="1:9" ht="18">
      <c r="A9" s="22"/>
      <c r="B9" s="232" t="s">
        <v>11</v>
      </c>
      <c r="C9" s="233"/>
      <c r="D9" s="74">
        <v>6</v>
      </c>
      <c r="E9" s="74">
        <v>0</v>
      </c>
      <c r="F9" s="80"/>
      <c r="G9" s="80">
        <v>0</v>
      </c>
      <c r="H9" s="78">
        <f t="shared" si="0"/>
        <v>6</v>
      </c>
      <c r="I9" s="257" t="s">
        <v>19</v>
      </c>
    </row>
    <row r="10" spans="1:9" ht="18">
      <c r="A10" s="22"/>
      <c r="B10" s="232" t="s">
        <v>7</v>
      </c>
      <c r="C10" s="233"/>
      <c r="D10" s="75">
        <v>12</v>
      </c>
      <c r="E10" s="75">
        <v>8</v>
      </c>
      <c r="F10" s="10"/>
      <c r="G10" s="10">
        <v>9</v>
      </c>
      <c r="H10" s="78">
        <f t="shared" si="0"/>
        <v>29</v>
      </c>
      <c r="I10" s="257" t="s">
        <v>15</v>
      </c>
    </row>
    <row r="11" spans="1:9" ht="18">
      <c r="A11" s="66"/>
      <c r="B11" s="232" t="s">
        <v>10</v>
      </c>
      <c r="C11" s="233"/>
      <c r="D11" s="75">
        <v>4</v>
      </c>
      <c r="E11" s="75">
        <v>0</v>
      </c>
      <c r="F11" s="10"/>
      <c r="G11" s="10">
        <v>0</v>
      </c>
      <c r="H11" s="78">
        <f t="shared" si="0"/>
        <v>4</v>
      </c>
      <c r="I11" s="257" t="s">
        <v>93</v>
      </c>
    </row>
    <row r="12" spans="1:9" ht="18">
      <c r="A12" s="66"/>
      <c r="B12" s="232" t="s">
        <v>30</v>
      </c>
      <c r="C12" s="233"/>
      <c r="D12" s="10">
        <v>10</v>
      </c>
      <c r="E12" s="10">
        <v>2</v>
      </c>
      <c r="F12" s="10">
        <v>5</v>
      </c>
      <c r="G12" s="10">
        <v>2</v>
      </c>
      <c r="H12" s="78">
        <f t="shared" si="0"/>
        <v>19</v>
      </c>
      <c r="I12" s="257" t="s">
        <v>92</v>
      </c>
    </row>
    <row r="13" spans="1:9" ht="18">
      <c r="A13" s="66"/>
      <c r="B13" s="232" t="s">
        <v>31</v>
      </c>
      <c r="C13" s="233"/>
      <c r="D13" s="75">
        <v>7</v>
      </c>
      <c r="E13" s="75">
        <v>3</v>
      </c>
      <c r="F13" s="10">
        <v>2</v>
      </c>
      <c r="G13" s="10">
        <v>4</v>
      </c>
      <c r="H13" s="78">
        <f t="shared" si="0"/>
        <v>16</v>
      </c>
      <c r="I13" s="257" t="s">
        <v>18</v>
      </c>
    </row>
    <row r="14" spans="1:9" ht="18">
      <c r="A14" s="66"/>
      <c r="B14" s="232" t="s">
        <v>9</v>
      </c>
      <c r="C14" s="233"/>
      <c r="D14" s="10">
        <v>8</v>
      </c>
      <c r="E14" s="10">
        <v>4</v>
      </c>
      <c r="F14" s="10">
        <v>4</v>
      </c>
      <c r="G14" s="10">
        <v>3</v>
      </c>
      <c r="H14" s="78">
        <f t="shared" si="0"/>
        <v>19</v>
      </c>
      <c r="I14" s="258" t="s">
        <v>92</v>
      </c>
    </row>
    <row r="15" spans="1:9" ht="18">
      <c r="A15" s="66"/>
      <c r="B15" s="234" t="s">
        <v>23</v>
      </c>
      <c r="C15" s="235"/>
      <c r="D15" s="10">
        <v>2</v>
      </c>
      <c r="E15" s="10">
        <v>0</v>
      </c>
      <c r="F15" s="10"/>
      <c r="G15" s="10">
        <v>1</v>
      </c>
      <c r="H15" s="78">
        <f t="shared" si="0"/>
        <v>3</v>
      </c>
      <c r="I15" s="258" t="s">
        <v>94</v>
      </c>
    </row>
    <row r="16" spans="1:9" ht="18">
      <c r="A16" s="66"/>
      <c r="B16" s="234" t="s">
        <v>34</v>
      </c>
      <c r="C16" s="235"/>
      <c r="D16" s="10">
        <v>3</v>
      </c>
      <c r="E16" s="10">
        <v>1</v>
      </c>
      <c r="F16" s="80"/>
      <c r="G16" s="10">
        <v>0</v>
      </c>
      <c r="H16" s="78">
        <f t="shared" si="0"/>
        <v>4</v>
      </c>
      <c r="I16" s="258" t="s">
        <v>93</v>
      </c>
    </row>
    <row r="17" spans="1:9" ht="18">
      <c r="A17" s="69"/>
      <c r="B17" s="232" t="s">
        <v>48</v>
      </c>
      <c r="C17" s="233"/>
      <c r="D17" s="10">
        <v>0</v>
      </c>
      <c r="E17" s="141" t="s">
        <v>67</v>
      </c>
      <c r="F17" s="10"/>
      <c r="G17" s="170" t="s">
        <v>73</v>
      </c>
      <c r="H17" s="78" t="s">
        <v>75</v>
      </c>
      <c r="I17" s="258"/>
    </row>
    <row r="18" spans="1:9" ht="18">
      <c r="A18" s="69"/>
      <c r="B18" s="232" t="s">
        <v>69</v>
      </c>
      <c r="C18" s="233"/>
      <c r="D18" s="10">
        <v>0</v>
      </c>
      <c r="E18" s="10">
        <v>0</v>
      </c>
      <c r="F18" s="10"/>
      <c r="G18" s="170" t="s">
        <v>74</v>
      </c>
      <c r="H18" s="78" t="s">
        <v>76</v>
      </c>
      <c r="I18" s="258"/>
    </row>
    <row r="19" spans="1:9" ht="18">
      <c r="A19" s="69"/>
      <c r="B19" s="234" t="s">
        <v>86</v>
      </c>
      <c r="C19" s="235"/>
      <c r="D19" s="10">
        <v>0</v>
      </c>
      <c r="E19" s="10">
        <v>0</v>
      </c>
      <c r="F19" s="10">
        <v>1</v>
      </c>
      <c r="G19" s="81" t="s">
        <v>90</v>
      </c>
      <c r="H19" s="6">
        <v>1</v>
      </c>
      <c r="I19" s="258" t="s">
        <v>95</v>
      </c>
    </row>
    <row r="20" spans="1:9" ht="18">
      <c r="A20" s="69"/>
      <c r="B20" s="234"/>
      <c r="C20" s="235"/>
      <c r="D20" s="10"/>
      <c r="E20" s="10"/>
      <c r="F20" s="10"/>
      <c r="G20" s="10"/>
      <c r="H20" s="6"/>
      <c r="I20" s="258"/>
    </row>
    <row r="21" spans="1:9" ht="18">
      <c r="A21" s="69"/>
      <c r="B21" s="234"/>
      <c r="C21" s="235"/>
      <c r="D21" s="10"/>
      <c r="E21" s="10"/>
      <c r="F21" s="10"/>
      <c r="G21" s="81"/>
      <c r="H21" s="6"/>
      <c r="I21" s="258"/>
    </row>
    <row r="22" spans="1:9" ht="20.25">
      <c r="A22" s="70"/>
      <c r="B22" s="242" t="s">
        <v>39</v>
      </c>
      <c r="C22" s="243"/>
      <c r="D22" s="10"/>
      <c r="E22" s="10"/>
      <c r="F22" s="10"/>
      <c r="G22" s="10"/>
      <c r="H22" s="6"/>
      <c r="I22" s="258"/>
    </row>
    <row r="23" spans="1:9" ht="18">
      <c r="A23" s="69"/>
      <c r="B23" s="232"/>
      <c r="C23" s="233"/>
      <c r="D23" s="10"/>
      <c r="E23" s="10"/>
      <c r="F23" s="10"/>
      <c r="G23" s="10"/>
      <c r="H23" s="6"/>
      <c r="I23" s="258"/>
    </row>
    <row r="24" spans="1:9" ht="12.75">
      <c r="A24" s="71"/>
      <c r="B24" s="240"/>
      <c r="C24" s="241"/>
      <c r="D24" s="76"/>
      <c r="E24" s="76"/>
      <c r="F24" s="76"/>
      <c r="G24" s="76"/>
      <c r="H24" s="6"/>
      <c r="I24" s="259"/>
    </row>
    <row r="25" spans="1:9" ht="12.75">
      <c r="A25" s="72"/>
      <c r="B25" s="240"/>
      <c r="C25" s="241"/>
      <c r="D25" s="76"/>
      <c r="E25" s="76"/>
      <c r="F25" s="76"/>
      <c r="G25" s="76"/>
      <c r="H25" s="6"/>
      <c r="I25" s="260"/>
    </row>
    <row r="26" ht="12.75">
      <c r="A26" s="18"/>
    </row>
    <row r="27" spans="3:4" ht="12.75">
      <c r="C27" s="67" t="s">
        <v>40</v>
      </c>
      <c r="D27" t="s">
        <v>41</v>
      </c>
    </row>
    <row r="28" ht="12.75">
      <c r="D28" t="s">
        <v>42</v>
      </c>
    </row>
    <row r="29" ht="12.75">
      <c r="D29" t="s">
        <v>43</v>
      </c>
    </row>
    <row r="30" ht="12.75">
      <c r="D30" t="s">
        <v>44</v>
      </c>
    </row>
    <row r="35" spans="1:17" ht="12.75">
      <c r="A35" s="83"/>
      <c r="B35" s="84"/>
      <c r="C35" s="84"/>
      <c r="D35" s="83"/>
      <c r="E35" s="83"/>
      <c r="F35" s="83"/>
      <c r="G35" s="83"/>
      <c r="H35" s="83"/>
      <c r="I35" s="261"/>
      <c r="J35" s="83"/>
      <c r="K35" s="83"/>
      <c r="L35" s="83"/>
      <c r="M35" s="83"/>
      <c r="N35" s="83"/>
      <c r="O35" s="83"/>
      <c r="P35" s="83"/>
      <c r="Q35" s="83"/>
    </row>
    <row r="36" spans="1:17" ht="12.75">
      <c r="A36" s="83"/>
      <c r="B36" s="84"/>
      <c r="C36" s="84"/>
      <c r="D36" s="83"/>
      <c r="E36" s="83"/>
      <c r="F36" s="83"/>
      <c r="G36" s="83"/>
      <c r="H36" s="83"/>
      <c r="I36" s="261"/>
      <c r="J36" s="83"/>
      <c r="K36" s="83"/>
      <c r="L36" s="83"/>
      <c r="M36" s="83"/>
      <c r="N36" s="83"/>
      <c r="O36" s="83"/>
      <c r="P36" s="83"/>
      <c r="Q36" s="83"/>
    </row>
    <row r="37" spans="1:17" ht="12.75">
      <c r="A37" s="83"/>
      <c r="B37" s="84"/>
      <c r="C37" s="84"/>
      <c r="D37" s="83"/>
      <c r="E37" s="83"/>
      <c r="F37" s="83"/>
      <c r="G37" s="83"/>
      <c r="H37" s="83"/>
      <c r="I37" s="261"/>
      <c r="J37" s="83"/>
      <c r="K37" s="83"/>
      <c r="L37" s="83"/>
      <c r="M37" s="85"/>
      <c r="N37" s="83"/>
      <c r="O37" s="83"/>
      <c r="P37" s="83"/>
      <c r="Q37" s="83"/>
    </row>
    <row r="38" spans="1:17" ht="18">
      <c r="A38" s="83"/>
      <c r="B38" s="84"/>
      <c r="C38" s="252"/>
      <c r="D38" s="253"/>
      <c r="E38" s="253"/>
      <c r="F38" s="253"/>
      <c r="G38" s="253"/>
      <c r="H38" s="253"/>
      <c r="I38" s="253"/>
      <c r="J38" s="253"/>
      <c r="K38" s="86"/>
      <c r="L38" s="87"/>
      <c r="M38" s="88"/>
      <c r="N38" s="83"/>
      <c r="O38" s="83"/>
      <c r="P38" s="83"/>
      <c r="Q38" s="83"/>
    </row>
    <row r="39" spans="1:17" ht="18">
      <c r="A39" s="83"/>
      <c r="B39" s="84"/>
      <c r="C39" s="89"/>
      <c r="D39" s="90"/>
      <c r="E39" s="91"/>
      <c r="F39" s="92"/>
      <c r="G39" s="93"/>
      <c r="H39" s="92"/>
      <c r="I39" s="91"/>
      <c r="J39" s="92"/>
      <c r="K39" s="92"/>
      <c r="L39" s="86"/>
      <c r="M39" s="94"/>
      <c r="N39" s="83"/>
      <c r="O39" s="83"/>
      <c r="P39" s="83"/>
      <c r="Q39" s="83"/>
    </row>
    <row r="40" spans="1:17" ht="18">
      <c r="A40" s="83"/>
      <c r="B40" s="84"/>
      <c r="C40" s="89"/>
      <c r="D40" s="90"/>
      <c r="E40" s="92"/>
      <c r="F40" s="92"/>
      <c r="G40" s="93"/>
      <c r="H40" s="92"/>
      <c r="I40" s="91"/>
      <c r="J40" s="92"/>
      <c r="K40" s="92"/>
      <c r="L40" s="86"/>
      <c r="M40" s="94"/>
      <c r="N40" s="83"/>
      <c r="O40" s="83"/>
      <c r="P40" s="83"/>
      <c r="Q40" s="83"/>
    </row>
    <row r="41" spans="1:17" ht="18">
      <c r="A41" s="83"/>
      <c r="B41" s="84"/>
      <c r="C41" s="89"/>
      <c r="D41" s="90"/>
      <c r="E41" s="92"/>
      <c r="F41" s="92"/>
      <c r="G41" s="93"/>
      <c r="H41" s="92"/>
      <c r="I41" s="91"/>
      <c r="J41" s="92"/>
      <c r="K41" s="92"/>
      <c r="L41" s="86"/>
      <c r="M41" s="94"/>
      <c r="N41" s="83"/>
      <c r="O41" s="83"/>
      <c r="P41" s="83"/>
      <c r="Q41" s="83"/>
    </row>
    <row r="42" spans="1:17" ht="18">
      <c r="A42" s="83"/>
      <c r="B42" s="84"/>
      <c r="C42" s="89"/>
      <c r="D42" s="90"/>
      <c r="E42" s="92"/>
      <c r="F42" s="92"/>
      <c r="G42" s="93"/>
      <c r="H42" s="92"/>
      <c r="I42" s="91"/>
      <c r="J42" s="92"/>
      <c r="K42" s="92"/>
      <c r="L42" s="95"/>
      <c r="M42" s="94"/>
      <c r="N42" s="83"/>
      <c r="O42" s="83"/>
      <c r="P42" s="83"/>
      <c r="Q42" s="83"/>
    </row>
    <row r="43" spans="1:17" ht="18">
      <c r="A43" s="83"/>
      <c r="B43" s="84"/>
      <c r="C43" s="89"/>
      <c r="D43" s="90"/>
      <c r="E43" s="92"/>
      <c r="F43" s="92"/>
      <c r="G43" s="93"/>
      <c r="H43" s="92"/>
      <c r="I43" s="91"/>
      <c r="J43" s="92"/>
      <c r="K43" s="92"/>
      <c r="L43" s="86"/>
      <c r="M43" s="94"/>
      <c r="N43" s="83"/>
      <c r="O43" s="83"/>
      <c r="P43" s="83"/>
      <c r="Q43" s="83"/>
    </row>
    <row r="44" spans="1:17" ht="18">
      <c r="A44" s="83"/>
      <c r="B44" s="84"/>
      <c r="C44" s="89"/>
      <c r="D44" s="90"/>
      <c r="E44" s="92"/>
      <c r="F44" s="92"/>
      <c r="G44" s="93"/>
      <c r="H44" s="92"/>
      <c r="I44" s="91"/>
      <c r="J44" s="92"/>
      <c r="K44" s="92"/>
      <c r="L44" s="95"/>
      <c r="M44" s="94"/>
      <c r="N44" s="83"/>
      <c r="O44" s="83"/>
      <c r="P44" s="83"/>
      <c r="Q44" s="83"/>
    </row>
    <row r="45" spans="1:17" ht="18">
      <c r="A45" s="83"/>
      <c r="B45" s="84"/>
      <c r="C45" s="89"/>
      <c r="D45" s="96"/>
      <c r="E45" s="92"/>
      <c r="F45" s="92"/>
      <c r="G45" s="93"/>
      <c r="H45" s="92"/>
      <c r="I45" s="91"/>
      <c r="J45" s="92"/>
      <c r="K45" s="92"/>
      <c r="L45" s="86"/>
      <c r="M45" s="94"/>
      <c r="N45" s="83"/>
      <c r="O45" s="83"/>
      <c r="P45" s="83"/>
      <c r="Q45" s="83"/>
    </row>
    <row r="46" spans="1:17" ht="18">
      <c r="A46" s="83"/>
      <c r="B46" s="84"/>
      <c r="C46" s="236"/>
      <c r="D46" s="237"/>
      <c r="E46" s="92"/>
      <c r="F46" s="92"/>
      <c r="G46" s="93"/>
      <c r="H46" s="92"/>
      <c r="I46" s="91"/>
      <c r="J46" s="92"/>
      <c r="K46" s="92"/>
      <c r="L46" s="95"/>
      <c r="M46" s="83"/>
      <c r="N46" s="83"/>
      <c r="O46" s="83"/>
      <c r="P46" s="83"/>
      <c r="Q46" s="83"/>
    </row>
    <row r="47" spans="1:17" ht="18">
      <c r="A47" s="83"/>
      <c r="B47" s="84"/>
      <c r="C47" s="84"/>
      <c r="D47" s="83"/>
      <c r="E47" s="92"/>
      <c r="F47" s="92"/>
      <c r="G47" s="93"/>
      <c r="H47" s="92"/>
      <c r="I47" s="91"/>
      <c r="J47" s="92"/>
      <c r="K47" s="92"/>
      <c r="L47" s="86"/>
      <c r="M47" s="83"/>
      <c r="N47" s="83"/>
      <c r="O47" s="83"/>
      <c r="P47" s="83"/>
      <c r="Q47" s="83"/>
    </row>
    <row r="48" spans="1:17" ht="18">
      <c r="A48" s="83"/>
      <c r="B48" s="84"/>
      <c r="C48" s="84"/>
      <c r="D48" s="83"/>
      <c r="E48" s="92"/>
      <c r="F48" s="92"/>
      <c r="G48" s="93"/>
      <c r="H48" s="92"/>
      <c r="I48" s="91"/>
      <c r="J48" s="92"/>
      <c r="K48" s="92"/>
      <c r="L48" s="86"/>
      <c r="M48" s="83"/>
      <c r="N48" s="83"/>
      <c r="O48" s="83"/>
      <c r="P48" s="83"/>
      <c r="Q48" s="83"/>
    </row>
    <row r="49" spans="1:17" ht="12.75">
      <c r="A49" s="83"/>
      <c r="B49" s="84"/>
      <c r="C49" s="84"/>
      <c r="D49" s="83"/>
      <c r="E49" s="83"/>
      <c r="F49" s="83"/>
      <c r="G49" s="83"/>
      <c r="H49" s="83"/>
      <c r="I49" s="261"/>
      <c r="J49" s="83"/>
      <c r="K49" s="83"/>
      <c r="L49" s="83"/>
      <c r="M49" s="83"/>
      <c r="N49" s="83"/>
      <c r="O49" s="83"/>
      <c r="P49" s="83"/>
      <c r="Q49" s="83"/>
    </row>
    <row r="50" spans="1:17" ht="12.75">
      <c r="A50" s="83"/>
      <c r="B50" s="84"/>
      <c r="C50" s="84"/>
      <c r="D50" s="83"/>
      <c r="E50" s="83"/>
      <c r="F50" s="83"/>
      <c r="G50" s="83"/>
      <c r="H50" s="83"/>
      <c r="I50" s="261"/>
      <c r="J50" s="83"/>
      <c r="K50" s="83"/>
      <c r="L50" s="83"/>
      <c r="M50" s="83"/>
      <c r="N50" s="83"/>
      <c r="O50" s="83"/>
      <c r="P50" s="83"/>
      <c r="Q50" s="83"/>
    </row>
    <row r="51" spans="1:17" ht="12.75">
      <c r="A51" s="83"/>
      <c r="B51" s="84"/>
      <c r="C51" s="84"/>
      <c r="D51" s="83"/>
      <c r="E51" s="83"/>
      <c r="F51" s="83"/>
      <c r="G51" s="83"/>
      <c r="H51" s="83"/>
      <c r="I51" s="261"/>
      <c r="J51" s="83"/>
      <c r="K51" s="83"/>
      <c r="L51" s="83"/>
      <c r="M51" s="83"/>
      <c r="N51" s="83"/>
      <c r="O51" s="83"/>
      <c r="P51" s="83"/>
      <c r="Q51" s="83"/>
    </row>
    <row r="52" spans="1:17" ht="12.75">
      <c r="A52" s="83"/>
      <c r="B52" s="84"/>
      <c r="C52" s="84"/>
      <c r="D52" s="83"/>
      <c r="E52" s="83"/>
      <c r="F52" s="83"/>
      <c r="G52" s="83"/>
      <c r="H52" s="83"/>
      <c r="I52" s="261"/>
      <c r="J52" s="83"/>
      <c r="K52" s="83"/>
      <c r="L52" s="83"/>
      <c r="M52" s="83"/>
      <c r="N52" s="83"/>
      <c r="O52" s="83"/>
      <c r="P52" s="83"/>
      <c r="Q52" s="83"/>
    </row>
    <row r="53" spans="1:17" ht="12.75">
      <c r="A53" s="83"/>
      <c r="B53" s="84"/>
      <c r="C53" s="84"/>
      <c r="D53" s="83"/>
      <c r="E53" s="83"/>
      <c r="F53" s="83"/>
      <c r="G53" s="83"/>
      <c r="H53" s="83"/>
      <c r="I53" s="261"/>
      <c r="J53" s="83"/>
      <c r="K53" s="83"/>
      <c r="L53" s="83"/>
      <c r="M53" s="83"/>
      <c r="N53" s="83"/>
      <c r="O53" s="83"/>
      <c r="P53" s="83"/>
      <c r="Q53" s="83"/>
    </row>
    <row r="54" spans="1:17" ht="12.75">
      <c r="A54" s="83"/>
      <c r="B54" s="84"/>
      <c r="C54" s="84"/>
      <c r="D54" s="83"/>
      <c r="E54" s="83"/>
      <c r="F54" s="83"/>
      <c r="G54" s="83"/>
      <c r="H54" s="83"/>
      <c r="I54" s="261"/>
      <c r="J54" s="83"/>
      <c r="K54" s="83"/>
      <c r="L54" s="83"/>
      <c r="M54" s="83"/>
      <c r="N54" s="83"/>
      <c r="O54" s="83"/>
      <c r="P54" s="83"/>
      <c r="Q54" s="83"/>
    </row>
    <row r="55" spans="1:17" ht="12.75">
      <c r="A55" s="83"/>
      <c r="B55" s="84"/>
      <c r="C55" s="84"/>
      <c r="D55" s="83"/>
      <c r="E55" s="83"/>
      <c r="F55" s="83"/>
      <c r="G55" s="83"/>
      <c r="H55" s="83"/>
      <c r="I55" s="261"/>
      <c r="J55" s="83"/>
      <c r="K55" s="83"/>
      <c r="L55" s="83"/>
      <c r="M55" s="83"/>
      <c r="N55" s="83"/>
      <c r="O55" s="83"/>
      <c r="P55" s="83"/>
      <c r="Q55" s="83"/>
    </row>
    <row r="56" spans="1:17" ht="12.75">
      <c r="A56" s="83"/>
      <c r="B56" s="84"/>
      <c r="C56" s="84"/>
      <c r="D56" s="83"/>
      <c r="E56" s="83"/>
      <c r="F56" s="83"/>
      <c r="G56" s="83"/>
      <c r="H56" s="83"/>
      <c r="I56" s="261"/>
      <c r="J56" s="83"/>
      <c r="K56" s="83"/>
      <c r="L56" s="83"/>
      <c r="M56" s="83"/>
      <c r="N56" s="83"/>
      <c r="O56" s="83"/>
      <c r="P56" s="83"/>
      <c r="Q56" s="83"/>
    </row>
  </sheetData>
  <sheetProtection/>
  <mergeCells count="23">
    <mergeCell ref="B4:I5"/>
    <mergeCell ref="B6:C6"/>
    <mergeCell ref="C38:J38"/>
    <mergeCell ref="B20:C20"/>
    <mergeCell ref="B18:C18"/>
    <mergeCell ref="B25:C25"/>
    <mergeCell ref="B13:C13"/>
    <mergeCell ref="C46:D46"/>
    <mergeCell ref="B7:C7"/>
    <mergeCell ref="B8:C8"/>
    <mergeCell ref="B9:C9"/>
    <mergeCell ref="B10:C10"/>
    <mergeCell ref="B11:C11"/>
    <mergeCell ref="B12:C12"/>
    <mergeCell ref="B24:C24"/>
    <mergeCell ref="B17:C17"/>
    <mergeCell ref="B22:C22"/>
    <mergeCell ref="B23:C23"/>
    <mergeCell ref="B21:C21"/>
    <mergeCell ref="B19:C19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Niiduväli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Priit Leomar</cp:lastModifiedBy>
  <dcterms:created xsi:type="dcterms:W3CDTF">2009-04-13T07:31:39Z</dcterms:created>
  <dcterms:modified xsi:type="dcterms:W3CDTF">2009-11-13T08:59:17Z</dcterms:modified>
  <cp:category/>
  <cp:version/>
  <cp:contentType/>
  <cp:contentStatus/>
</cp:coreProperties>
</file>